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1840" windowHeight="12600"/>
  </bookViews>
  <sheets>
    <sheet name="Istruzioni" sheetId="2" r:id="rId1"/>
    <sheet name="Calcolatore " sheetId="1" r:id="rId2"/>
    <sheet name="misura permeabilità" sheetId="3" r:id="rId3"/>
  </sheets>
  <calcPr calcId="144525"/>
</workbook>
</file>

<file path=xl/calcChain.xml><?xml version="1.0" encoding="utf-8"?>
<calcChain xmlns="http://schemas.openxmlformats.org/spreadsheetml/2006/main">
  <c r="M5" i="3" l="1"/>
  <c r="M15" i="3" s="1"/>
  <c r="M19" i="3" l="1"/>
  <c r="M11" i="3"/>
  <c r="M9" i="3"/>
  <c r="M7" i="3"/>
  <c r="M13" i="3" l="1"/>
  <c r="M17" i="3" s="1"/>
  <c r="D15" i="1"/>
  <c r="I20" i="1" l="1"/>
  <c r="I16" i="1" l="1"/>
  <c r="AA14" i="1"/>
  <c r="X14" i="1"/>
  <c r="U14" i="1"/>
  <c r="R14" i="1"/>
  <c r="O14" i="1"/>
  <c r="I14" i="1"/>
  <c r="AA12" i="1"/>
  <c r="X12" i="1"/>
  <c r="U12" i="1"/>
  <c r="R12" i="1"/>
  <c r="O12" i="1"/>
  <c r="I12" i="1"/>
  <c r="AA26" i="1" s="1"/>
  <c r="I6" i="1"/>
  <c r="I8" i="1" s="1"/>
  <c r="X20" i="1" l="1"/>
  <c r="X22" i="1" s="1"/>
  <c r="X24" i="1" s="1"/>
  <c r="R20" i="1"/>
  <c r="AA20" i="1"/>
  <c r="U20" i="1"/>
  <c r="O20" i="1"/>
  <c r="I10" i="1"/>
  <c r="O16" i="1"/>
  <c r="O18" i="1" s="1"/>
  <c r="U16" i="1"/>
  <c r="U18" i="1" s="1"/>
  <c r="AA16" i="1"/>
  <c r="AA18" i="1" s="1"/>
  <c r="R16" i="1"/>
  <c r="R18" i="1" s="1"/>
  <c r="X16" i="1"/>
  <c r="X18" i="1" s="1"/>
  <c r="I18" i="1"/>
  <c r="R22" i="1"/>
  <c r="R24" i="1" s="1"/>
  <c r="R26" i="1"/>
  <c r="X26" i="1"/>
  <c r="AA22" i="1"/>
  <c r="AA24" i="1" s="1"/>
  <c r="O26" i="1"/>
  <c r="U26" i="1"/>
  <c r="O22" i="1" l="1"/>
  <c r="O24" i="1" s="1"/>
  <c r="U22" i="1"/>
  <c r="U24" i="1" s="1"/>
</calcChain>
</file>

<file path=xl/sharedStrings.xml><?xml version="1.0" encoding="utf-8"?>
<sst xmlns="http://schemas.openxmlformats.org/spreadsheetml/2006/main" count="123" uniqueCount="83">
  <si>
    <t>DATI DEL NUCLEO</t>
  </si>
  <si>
    <t xml:space="preserve">CALCOLO VALORI </t>
  </si>
  <si>
    <t>VERIFICA RISPOSTA IN FREQUENZA</t>
  </si>
  <si>
    <t>DI RIFERIMENTO</t>
  </si>
  <si>
    <t>Codice</t>
  </si>
  <si>
    <t>Freq.</t>
  </si>
  <si>
    <t>MHz</t>
  </si>
  <si>
    <r>
      <t>μ</t>
    </r>
    <r>
      <rPr>
        <b/>
        <vertAlign val="subscript"/>
        <sz val="12"/>
        <color theme="1"/>
        <rFont val="Calibri"/>
        <family val="2"/>
        <scheme val="minor"/>
      </rPr>
      <t>0</t>
    </r>
  </si>
  <si>
    <r>
      <t>μ</t>
    </r>
    <r>
      <rPr>
        <b/>
        <vertAlign val="subscript"/>
        <sz val="12"/>
        <color theme="1"/>
        <rFont val="Calibri"/>
        <family val="2"/>
        <scheme val="minor"/>
      </rPr>
      <t>r</t>
    </r>
  </si>
  <si>
    <r>
      <t>μ</t>
    </r>
    <r>
      <rPr>
        <b/>
        <vertAlign val="subscript"/>
        <sz val="12"/>
        <color theme="1"/>
        <rFont val="Calibri"/>
        <family val="2"/>
        <scheme val="minor"/>
      </rPr>
      <t xml:space="preserve">r </t>
    </r>
    <r>
      <rPr>
        <b/>
        <sz val="12"/>
        <color theme="1"/>
        <rFont val="Calibri"/>
        <family val="2"/>
        <scheme val="minor"/>
      </rPr>
      <t>'</t>
    </r>
  </si>
  <si>
    <r>
      <t>L</t>
    </r>
    <r>
      <rPr>
        <b/>
        <vertAlign val="subscript"/>
        <sz val="11"/>
        <color theme="1"/>
        <rFont val="Calibri"/>
        <family val="2"/>
        <scheme val="minor"/>
      </rPr>
      <t>0</t>
    </r>
  </si>
  <si>
    <t>μH</t>
  </si>
  <si>
    <r>
      <t>B</t>
    </r>
    <r>
      <rPr>
        <vertAlign val="subscript"/>
        <sz val="11"/>
        <color theme="1"/>
        <rFont val="Calibri"/>
        <family val="2"/>
        <scheme val="minor"/>
      </rPr>
      <t>sat</t>
    </r>
  </si>
  <si>
    <t>Gauss</t>
  </si>
  <si>
    <r>
      <t>μ</t>
    </r>
    <r>
      <rPr>
        <b/>
        <vertAlign val="subscript"/>
        <sz val="12"/>
        <color theme="1"/>
        <rFont val="Calibri"/>
        <family val="2"/>
        <scheme val="minor"/>
      </rPr>
      <t xml:space="preserve">r </t>
    </r>
    <r>
      <rPr>
        <b/>
        <sz val="12"/>
        <color theme="1"/>
        <rFont val="Calibri"/>
        <family val="2"/>
        <scheme val="minor"/>
      </rPr>
      <t>''</t>
    </r>
  </si>
  <si>
    <t>L</t>
  </si>
  <si>
    <r>
      <t>cm</t>
    </r>
    <r>
      <rPr>
        <vertAlign val="superscript"/>
        <sz val="11"/>
        <color theme="1"/>
        <rFont val="Calibri"/>
        <family val="2"/>
        <scheme val="minor"/>
      </rPr>
      <t>2</t>
    </r>
  </si>
  <si>
    <r>
      <t>V</t>
    </r>
    <r>
      <rPr>
        <vertAlign val="subscript"/>
        <sz val="11"/>
        <color theme="1"/>
        <rFont val="Calibri"/>
        <family val="2"/>
        <scheme val="minor"/>
      </rPr>
      <t>p</t>
    </r>
  </si>
  <si>
    <t>V</t>
  </si>
  <si>
    <r>
      <t>μ</t>
    </r>
    <r>
      <rPr>
        <b/>
        <vertAlign val="subscript"/>
        <sz val="12"/>
        <color theme="1"/>
        <rFont val="Calibri"/>
        <family val="2"/>
        <scheme val="minor"/>
      </rPr>
      <t>c</t>
    </r>
  </si>
  <si>
    <t>cm</t>
  </si>
  <si>
    <r>
      <t>B</t>
    </r>
    <r>
      <rPr>
        <vertAlign val="subscript"/>
        <sz val="11"/>
        <color theme="1"/>
        <rFont val="Calibri"/>
        <family val="2"/>
        <scheme val="minor"/>
      </rPr>
      <t>max</t>
    </r>
  </si>
  <si>
    <t>Q</t>
  </si>
  <si>
    <t>Vol</t>
  </si>
  <si>
    <r>
      <t>cm</t>
    </r>
    <r>
      <rPr>
        <vertAlign val="superscript"/>
        <sz val="11"/>
        <color theme="1"/>
        <rFont val="Calibri"/>
        <family val="2"/>
        <scheme val="minor"/>
      </rPr>
      <t>3</t>
    </r>
  </si>
  <si>
    <r>
      <t>R</t>
    </r>
    <r>
      <rPr>
        <vertAlign val="subscript"/>
        <sz val="11"/>
        <color theme="1"/>
        <rFont val="Calibri"/>
        <family val="2"/>
        <scheme val="minor"/>
      </rPr>
      <t>th</t>
    </r>
  </si>
  <si>
    <t>°C/W</t>
  </si>
  <si>
    <r>
      <t>L</t>
    </r>
    <r>
      <rPr>
        <vertAlign val="subscript"/>
        <sz val="11"/>
        <color theme="1"/>
        <rFont val="Calibri"/>
        <family val="2"/>
        <scheme val="minor"/>
      </rPr>
      <t>C</t>
    </r>
  </si>
  <si>
    <t>DATI DI PROGETTO</t>
  </si>
  <si>
    <r>
      <rPr>
        <sz val="11"/>
        <color theme="1"/>
        <rFont val="Calibri"/>
        <family val="2"/>
        <scheme val="minor"/>
      </rPr>
      <t>P</t>
    </r>
    <r>
      <rPr>
        <vertAlign val="subscript"/>
        <sz val="11"/>
        <color theme="1"/>
        <rFont val="Calibri"/>
        <family val="2"/>
        <scheme val="minor"/>
      </rPr>
      <t>dmax</t>
    </r>
  </si>
  <si>
    <t>W</t>
  </si>
  <si>
    <r>
      <t>Z</t>
    </r>
    <r>
      <rPr>
        <vertAlign val="subscript"/>
        <sz val="11"/>
        <color theme="1"/>
        <rFont val="Calibri"/>
        <family val="2"/>
        <scheme val="minor"/>
      </rPr>
      <t>m</t>
    </r>
  </si>
  <si>
    <t>Ω</t>
  </si>
  <si>
    <r>
      <t>N</t>
    </r>
    <r>
      <rPr>
        <b/>
        <vertAlign val="subscript"/>
        <sz val="11"/>
        <color theme="1"/>
        <rFont val="Calibri"/>
        <family val="2"/>
        <scheme val="minor"/>
      </rPr>
      <t>spire</t>
    </r>
  </si>
  <si>
    <r>
      <t>R</t>
    </r>
    <r>
      <rPr>
        <vertAlign val="subscript"/>
        <sz val="11"/>
        <color theme="1"/>
        <rFont val="Calibri"/>
        <family val="2"/>
        <scheme val="minor"/>
      </rPr>
      <t>sp</t>
    </r>
  </si>
  <si>
    <r>
      <t>P</t>
    </r>
    <r>
      <rPr>
        <vertAlign val="subscript"/>
        <sz val="11"/>
        <color theme="1"/>
        <rFont val="Calibri"/>
        <family val="2"/>
        <scheme val="minor"/>
      </rPr>
      <t>max</t>
    </r>
  </si>
  <si>
    <r>
      <rPr>
        <sz val="11"/>
        <color theme="1"/>
        <rFont val="Calibri"/>
        <family val="2"/>
        <scheme val="minor"/>
      </rPr>
      <t>P</t>
    </r>
    <r>
      <rPr>
        <vertAlign val="subscript"/>
        <sz val="11"/>
        <color theme="1"/>
        <rFont val="Calibri"/>
        <family val="2"/>
        <scheme val="minor"/>
      </rPr>
      <t>D</t>
    </r>
  </si>
  <si>
    <r>
      <t>Z</t>
    </r>
    <r>
      <rPr>
        <vertAlign val="subscript"/>
        <sz val="11"/>
        <color theme="1"/>
        <rFont val="Calibri"/>
        <family val="2"/>
        <scheme val="minor"/>
      </rPr>
      <t>0</t>
    </r>
  </si>
  <si>
    <t>ΔT</t>
  </si>
  <si>
    <t>°C</t>
  </si>
  <si>
    <r>
      <t>B</t>
    </r>
    <r>
      <rPr>
        <vertAlign val="subscript"/>
        <sz val="11"/>
        <color theme="1"/>
        <rFont val="Calibri"/>
        <family val="2"/>
        <scheme val="minor"/>
      </rPr>
      <t>(f)</t>
    </r>
  </si>
  <si>
    <t>T140-43</t>
  </si>
  <si>
    <t>Il foglio di calcolo è diviso in due parti :</t>
  </si>
  <si>
    <t>Nel riquadro di sinistra in alto è possibile inserire i dati del toroide su cui vogliamo effettuare i calcoli</t>
  </si>
  <si>
    <t>nella parte bassa invece possono essere inseriti i dati di progetto</t>
  </si>
  <si>
    <t>Nella parte destra del primo riquadro compariranno i risultati del calcolo (su fondo giallo)</t>
  </si>
  <si>
    <t xml:space="preserve">I dati da inserire (su fondo bianco) sono quelli riportati nel datasheet del costruttore </t>
  </si>
  <si>
    <t>Nel secondo riquadro è possibile effettuare la verifica del comportamento alle varie frequenze</t>
  </si>
  <si>
    <r>
      <t xml:space="preserve">Nelle caselle in alto deve essere inserita la frequenza e i valori relativi di </t>
    </r>
    <r>
      <rPr>
        <sz val="11"/>
        <color theme="1"/>
        <rFont val="Calibri"/>
        <family val="2"/>
      </rPr>
      <t xml:space="preserve">μr' e  μr'' ricavabili dai grafici del datasheet </t>
    </r>
  </si>
  <si>
    <t>Nelle caselle in basso compariranno i risultati del calcolo  (su fondo giallo)</t>
  </si>
  <si>
    <t>e in particolare il grafico della permeabilità complessa da cui ricavare i valori da inserire nel riquardo di destra:</t>
  </si>
  <si>
    <r>
      <rPr>
        <sz val="11"/>
        <color theme="1"/>
        <rFont val="Calibri"/>
        <family val="2"/>
        <scheme val="minor"/>
      </rPr>
      <t>f</t>
    </r>
    <r>
      <rPr>
        <vertAlign val="subscript"/>
        <sz val="11"/>
        <color theme="1"/>
        <rFont val="Calibri"/>
        <family val="2"/>
        <scheme val="minor"/>
      </rPr>
      <t>0</t>
    </r>
  </si>
  <si>
    <r>
      <t>B</t>
    </r>
    <r>
      <rPr>
        <vertAlign val="subscript"/>
        <sz val="11"/>
        <color theme="1"/>
        <rFont val="Calibri"/>
        <family val="2"/>
        <scheme val="minor"/>
      </rPr>
      <t>(@fo)</t>
    </r>
  </si>
  <si>
    <r>
      <t>L mis (</t>
    </r>
    <r>
      <rPr>
        <b/>
        <sz val="11"/>
        <color theme="1"/>
        <rFont val="Calibri"/>
        <family val="2"/>
      </rPr>
      <t>μH)</t>
    </r>
  </si>
  <si>
    <t>Dati Misurati</t>
  </si>
  <si>
    <t>Calcolo valori</t>
  </si>
  <si>
    <t>N (spire)</t>
  </si>
  <si>
    <t>Le</t>
  </si>
  <si>
    <t>Ae</t>
  </si>
  <si>
    <t>De (cm)</t>
  </si>
  <si>
    <t>Di (cm)</t>
  </si>
  <si>
    <t>H (cm)</t>
  </si>
  <si>
    <t>Le (cm)</t>
  </si>
  <si>
    <r>
      <t>Ae (cm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</si>
  <si>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t>A lato un esempio del datashhet da cui ricavare i dati relativo al materiale #43</t>
  </si>
  <si>
    <t>La cartella è divisa in due fogli:</t>
  </si>
  <si>
    <t>Foglio CALCOLATORE:</t>
  </si>
  <si>
    <t>Foglio Misura Permeabilità:</t>
  </si>
  <si>
    <t>Questo foglio è dadicato al caso in cui si abbia a disposizione un nucleo del quale non si conoscono le caratteristiche</t>
  </si>
  <si>
    <t>Per determinare le caratteristiche del nucleo una volta misurate le dimensioni fisiche come indicato</t>
  </si>
  <si>
    <r>
      <t>R mis (</t>
    </r>
    <r>
      <rPr>
        <b/>
        <sz val="11"/>
        <color theme="1"/>
        <rFont val="Calibri"/>
        <family val="2"/>
      </rPr>
      <t>Ω</t>
    </r>
    <r>
      <rPr>
        <b/>
        <sz val="13.2"/>
        <color theme="1"/>
        <rFont val="Calibri"/>
        <family val="2"/>
      </rPr>
      <t>)</t>
    </r>
  </si>
  <si>
    <t>μr"  ( R )</t>
  </si>
  <si>
    <t>μr'  ( L )</t>
  </si>
  <si>
    <t>jXL mis (Ω)</t>
  </si>
  <si>
    <t>Freq. (MHz)</t>
  </si>
  <si>
    <r>
      <t>L</t>
    </r>
    <r>
      <rPr>
        <b/>
        <vertAlign val="subscript"/>
        <sz val="11"/>
        <color theme="1"/>
        <rFont val="Calibri"/>
        <family val="2"/>
        <scheme val="minor"/>
      </rPr>
      <t>0</t>
    </r>
    <r>
      <rPr>
        <b/>
        <sz val="11"/>
        <color theme="1"/>
        <rFont val="Calibri"/>
        <family val="2"/>
        <scheme val="minor"/>
      </rPr>
      <t xml:space="preserve"> (</t>
    </r>
    <r>
      <rPr>
        <b/>
        <sz val="11"/>
        <color theme="1"/>
        <rFont val="Calibri"/>
        <family val="2"/>
      </rPr>
      <t>μH)</t>
    </r>
  </si>
  <si>
    <r>
      <t>analizzatore o un VNA la misura dell'impedenza (nella forma R+jX</t>
    </r>
    <r>
      <rPr>
        <sz val="11"/>
        <color theme="1"/>
        <rFont val="Calibri"/>
        <family val="2"/>
      </rPr>
      <t>) alla frequenza interessata e riportare i dati</t>
    </r>
  </si>
  <si>
    <r>
      <t xml:space="preserve">nel calcolatore (caselle su fondo bianco) che effettuerà il calcolo della permeabilità complessa 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</rPr>
      <t>μr',  μr" e  μc</t>
    </r>
  </si>
  <si>
    <r>
      <t>μc</t>
    </r>
    <r>
      <rPr>
        <b/>
        <vertAlign val="subscript"/>
        <sz val="11"/>
        <color theme="1"/>
        <rFont val="Calibri"/>
        <family val="2"/>
      </rPr>
      <t xml:space="preserve"> (modulo)</t>
    </r>
  </si>
  <si>
    <t xml:space="preserve">Q </t>
  </si>
  <si>
    <t>V2.4  ©2026 by i5WHC</t>
  </si>
  <si>
    <t xml:space="preserve">Calcolatore "TOROIDI" Versione 2.4  © i5WHC </t>
  </si>
  <si>
    <t xml:space="preserve">nel disegno è necessario avvolgere alcune spire, in genere 2 o 3 sono sufficienti, ed effettuare con un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</si>
</sst>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bscript"/>
      <sz val="12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vertAlign val="sub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8"/>
      <color theme="1"/>
      <name val="Calibri"/>
      <family val="2"/>
    </font>
    <font>
      <i/>
      <sz val="10"/>
      <color theme="1"/>
      <name val="Calibri"/>
      <family val="2"/>
      <scheme val="minor"/>
    </font>
    <font>
      <b/>
      <sz val="11"/>
      <color theme="1"/>
      <name val="Calibri"/>
      <family val="2"/>
    </font>
    <font>
      <i/>
      <sz val="8"/>
      <color theme="1"/>
      <name val="Calibri"/>
      <family val="2"/>
      <scheme val="minor"/>
    </font>
    <font>
      <b/>
      <sz val="13.2"/>
      <color theme="1"/>
      <name val="Calibri"/>
      <family val="2"/>
    </font>
    <font>
      <b/>
      <sz val="12"/>
      <color rgb="FFFF0000"/>
      <name val="Calibri"/>
      <family val="2"/>
      <scheme val="minor"/>
    </font>
    <font>
      <b/>
      <vertAlign val="subscript"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1" xfId="0" applyFill="1" applyBorder="1"/>
    <xf numFmtId="0" fontId="0" fillId="2" borderId="2" xfId="0" applyFill="1" applyBorder="1" applyAlignment="1">
      <alignment horizontal="center" vertical="center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0" fillId="3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vertical="center"/>
    </xf>
    <xf numFmtId="0" fontId="0" fillId="2" borderId="4" xfId="0" applyFill="1" applyBorder="1"/>
    <xf numFmtId="0" fontId="0" fillId="2" borderId="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6" xfId="0" applyFill="1" applyBorder="1"/>
    <xf numFmtId="0" fontId="0" fillId="3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0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2" fillId="3" borderId="10" xfId="0" applyFont="1" applyFill="1" applyBorder="1" applyAlignment="1">
      <alignment horizontal="center" vertical="center"/>
    </xf>
    <xf numFmtId="0" fontId="0" fillId="3" borderId="11" xfId="0" applyFill="1" applyBorder="1" applyAlignment="1">
      <alignment vertical="center"/>
    </xf>
    <xf numFmtId="0" fontId="0" fillId="2" borderId="0" xfId="0" applyFill="1" applyBorder="1"/>
    <xf numFmtId="0" fontId="3" fillId="2" borderId="0" xfId="0" applyFont="1" applyFill="1" applyBorder="1" applyAlignment="1">
      <alignment vertical="center"/>
    </xf>
    <xf numFmtId="0" fontId="0" fillId="4" borderId="12" xfId="0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164" fontId="7" fillId="5" borderId="12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7" fillId="5" borderId="12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0" fillId="2" borderId="4" xfId="0" applyFill="1" applyBorder="1" applyAlignment="1">
      <alignment horizontal="center" vertical="center"/>
    </xf>
    <xf numFmtId="1" fontId="7" fillId="5" borderId="1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2" fontId="7" fillId="5" borderId="12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12" fillId="2" borderId="10" xfId="0" applyFont="1" applyFill="1" applyBorder="1" applyAlignment="1">
      <alignment vertical="center"/>
    </xf>
    <xf numFmtId="0" fontId="0" fillId="2" borderId="9" xfId="0" applyFill="1" applyBorder="1"/>
    <xf numFmtId="0" fontId="0" fillId="2" borderId="10" xfId="0" applyFill="1" applyBorder="1" applyAlignment="1">
      <alignment horizontal="center" vertical="center"/>
    </xf>
    <xf numFmtId="0" fontId="0" fillId="2" borderId="10" xfId="0" applyFill="1" applyBorder="1"/>
    <xf numFmtId="0" fontId="0" fillId="2" borderId="11" xfId="0" applyFill="1" applyBorder="1"/>
    <xf numFmtId="0" fontId="0" fillId="0" borderId="0" xfId="0" applyAlignment="1">
      <alignment horizontal="right" vertical="center"/>
    </xf>
    <xf numFmtId="0" fontId="13" fillId="2" borderId="10" xfId="0" applyFont="1" applyFill="1" applyBorder="1" applyAlignment="1">
      <alignment vertical="center"/>
    </xf>
    <xf numFmtId="0" fontId="2" fillId="0" borderId="0" xfId="0" applyFont="1"/>
    <xf numFmtId="1" fontId="7" fillId="5" borderId="12" xfId="0" applyNumberFormat="1" applyFont="1" applyFill="1" applyBorder="1"/>
    <xf numFmtId="0" fontId="2" fillId="2" borderId="2" xfId="0" applyFont="1" applyFill="1" applyBorder="1"/>
    <xf numFmtId="0" fontId="2" fillId="2" borderId="0" xfId="0" applyFont="1" applyFill="1" applyBorder="1"/>
    <xf numFmtId="0" fontId="7" fillId="2" borderId="0" xfId="0" applyFont="1" applyFill="1" applyBorder="1"/>
    <xf numFmtId="0" fontId="14" fillId="2" borderId="0" xfId="0" applyFont="1" applyFill="1" applyBorder="1"/>
    <xf numFmtId="0" fontId="2" fillId="2" borderId="10" xfId="0" applyFont="1" applyFill="1" applyBorder="1"/>
    <xf numFmtId="0" fontId="15" fillId="2" borderId="10" xfId="0" applyFont="1" applyFill="1" applyBorder="1" applyAlignment="1">
      <alignment vertical="center"/>
    </xf>
    <xf numFmtId="0" fontId="0" fillId="4" borderId="12" xfId="0" applyFill="1" applyBorder="1" applyProtection="1">
      <protection locked="0"/>
    </xf>
    <xf numFmtId="164" fontId="7" fillId="5" borderId="12" xfId="0" applyNumberFormat="1" applyFont="1" applyFill="1" applyBorder="1"/>
    <xf numFmtId="2" fontId="7" fillId="5" borderId="12" xfId="0" applyNumberFormat="1" applyFont="1" applyFill="1" applyBorder="1"/>
    <xf numFmtId="2" fontId="7" fillId="5" borderId="12" xfId="0" applyNumberFormat="1" applyFont="1" applyFill="1" applyBorder="1" applyAlignment="1" applyProtection="1">
      <alignment horizontal="center" vertical="center"/>
    </xf>
    <xf numFmtId="0" fontId="0" fillId="2" borderId="0" xfId="0" applyFill="1" applyBorder="1" applyProtection="1">
      <protection locked="0"/>
    </xf>
    <xf numFmtId="1" fontId="7" fillId="2" borderId="0" xfId="0" applyNumberFormat="1" applyFont="1" applyFill="1" applyBorder="1"/>
    <xf numFmtId="0" fontId="17" fillId="0" borderId="0" xfId="0" applyFont="1"/>
    <xf numFmtId="165" fontId="7" fillId="5" borderId="12" xfId="0" applyNumberFormat="1" applyFont="1" applyFill="1" applyBorder="1"/>
    <xf numFmtId="165" fontId="7" fillId="2" borderId="0" xfId="0" applyNumberFormat="1" applyFont="1" applyFill="1" applyBorder="1"/>
    <xf numFmtId="0" fontId="0" fillId="2" borderId="0" xfId="0" applyFill="1" applyBorder="1" applyProtection="1"/>
    <xf numFmtId="0" fontId="2" fillId="3" borderId="5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542925</xdr:colOff>
      <xdr:row>2</xdr:row>
      <xdr:rowOff>104775</xdr:rowOff>
    </xdr:from>
    <xdr:to>
      <xdr:col>21</xdr:col>
      <xdr:colOff>400050</xdr:colOff>
      <xdr:row>42</xdr:row>
      <xdr:rowOff>171450</xdr:rowOff>
    </xdr:to>
    <xdr:pic>
      <xdr:nvPicPr>
        <xdr:cNvPr id="2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8525" y="104775"/>
          <a:ext cx="5953125" cy="7686675"/>
        </a:xfrm>
        <a:prstGeom prst="rect">
          <a:avLst/>
        </a:prstGeom>
        <a:noFill/>
        <a:ln>
          <a:solidFill>
            <a:schemeClr val="accent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133351</xdr:colOff>
      <xdr:row>23</xdr:row>
      <xdr:rowOff>19050</xdr:rowOff>
    </xdr:from>
    <xdr:to>
      <xdr:col>7</xdr:col>
      <xdr:colOff>285751</xdr:colOff>
      <xdr:row>41</xdr:row>
      <xdr:rowOff>142875</xdr:rowOff>
    </xdr:to>
    <xdr:grpSp>
      <xdr:nvGrpSpPr>
        <xdr:cNvPr id="4" name="Gruppo 3"/>
        <xdr:cNvGrpSpPr/>
      </xdr:nvGrpSpPr>
      <xdr:grpSpPr>
        <a:xfrm>
          <a:off x="742951" y="4419600"/>
          <a:ext cx="3810000" cy="3552825"/>
          <a:chOff x="618630" y="410029"/>
          <a:chExt cx="3667331" cy="3150878"/>
        </a:xfrm>
      </xdr:grpSpPr>
      <xdr:grpSp>
        <xdr:nvGrpSpPr>
          <xdr:cNvPr id="5" name="Gruppo 4"/>
          <xdr:cNvGrpSpPr/>
        </xdr:nvGrpSpPr>
        <xdr:grpSpPr>
          <a:xfrm>
            <a:off x="618630" y="410029"/>
            <a:ext cx="3667331" cy="3150878"/>
            <a:chOff x="2432277" y="181429"/>
            <a:chExt cx="3671661" cy="3120571"/>
          </a:xfrm>
        </xdr:grpSpPr>
        <xdr:sp macro="" textlink="">
          <xdr:nvSpPr>
            <xdr:cNvPr id="10" name="Rettangolo 9"/>
            <xdr:cNvSpPr/>
          </xdr:nvSpPr>
          <xdr:spPr>
            <a:xfrm>
              <a:off x="2432277" y="181429"/>
              <a:ext cx="3671661" cy="3120571"/>
            </a:xfrm>
            <a:prstGeom prst="rect">
              <a:avLst/>
            </a:prstGeom>
            <a:solidFill>
              <a:schemeClr val="bg1"/>
            </a:solidFill>
            <a:ln w="6350"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it-IT" sz="1100"/>
            </a:p>
          </xdr:txBody>
        </xdr:sp>
        <xdr:grpSp>
          <xdr:nvGrpSpPr>
            <xdr:cNvPr id="11" name="Gruppo 10"/>
            <xdr:cNvGrpSpPr/>
          </xdr:nvGrpSpPr>
          <xdr:grpSpPr>
            <a:xfrm>
              <a:off x="2978150" y="742950"/>
              <a:ext cx="1624013" cy="1642836"/>
              <a:chOff x="4476750" y="904875"/>
              <a:chExt cx="1619250" cy="1642836"/>
            </a:xfrm>
          </xdr:grpSpPr>
          <xdr:sp macro="" textlink="">
            <xdr:nvSpPr>
              <xdr:cNvPr id="28" name="Ovale 27"/>
              <xdr:cNvSpPr/>
            </xdr:nvSpPr>
            <xdr:spPr>
              <a:xfrm>
                <a:off x="4476750" y="914399"/>
                <a:ext cx="800100" cy="1633311"/>
              </a:xfrm>
              <a:prstGeom prst="ellipse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it-IT" sz="1100"/>
              </a:p>
            </xdr:txBody>
          </xdr:sp>
          <xdr:sp macro="" textlink="">
            <xdr:nvSpPr>
              <xdr:cNvPr id="29" name="Rettangolo 28"/>
              <xdr:cNvSpPr/>
            </xdr:nvSpPr>
            <xdr:spPr>
              <a:xfrm>
                <a:off x="4905375" y="904875"/>
                <a:ext cx="771525" cy="164283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marL="0" indent="0" algn="l"/>
                <a:endParaRPr lang="it-IT" sz="1100">
                  <a:solidFill>
                    <a:schemeClr val="lt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30" name="Ovale 29"/>
              <xdr:cNvSpPr/>
            </xdr:nvSpPr>
            <xdr:spPr>
              <a:xfrm>
                <a:off x="5295900" y="904875"/>
                <a:ext cx="800100" cy="1638300"/>
              </a:xfrm>
              <a:prstGeom prst="ellipse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it-IT" sz="1100"/>
              </a:p>
            </xdr:txBody>
          </xdr:sp>
          <xdr:sp macro="" textlink="">
            <xdr:nvSpPr>
              <xdr:cNvPr id="31" name="Ovale 30"/>
              <xdr:cNvSpPr/>
            </xdr:nvSpPr>
            <xdr:spPr>
              <a:xfrm>
                <a:off x="5476875" y="1219199"/>
                <a:ext cx="438150" cy="1000125"/>
              </a:xfrm>
              <a:prstGeom prst="ellipse">
                <a:avLst/>
              </a:prstGeom>
              <a:solidFill>
                <a:schemeClr val="bg1">
                  <a:lumMod val="95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it-IT" sz="1100"/>
              </a:p>
            </xdr:txBody>
          </xdr:sp>
        </xdr:grpSp>
        <xdr:cxnSp macro="">
          <xdr:nvCxnSpPr>
            <xdr:cNvPr id="12" name="Connettore 1 11"/>
            <xdr:cNvCxnSpPr>
              <a:stCxn id="28" idx="0"/>
              <a:endCxn id="30" idx="0"/>
            </xdr:cNvCxnSpPr>
          </xdr:nvCxnSpPr>
          <xdr:spPr>
            <a:xfrm flipV="1">
              <a:off x="3380258" y="742950"/>
              <a:ext cx="819798" cy="9524"/>
            </a:xfrm>
            <a:prstGeom prst="line">
              <a:avLst/>
            </a:prstGeom>
            <a:ln w="19050">
              <a:solidFill>
                <a:schemeClr val="tx1">
                  <a:lumMod val="50000"/>
                  <a:lumOff val="50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" name="Connettore 1 12"/>
            <xdr:cNvCxnSpPr>
              <a:stCxn id="28" idx="4"/>
            </xdr:cNvCxnSpPr>
          </xdr:nvCxnSpPr>
          <xdr:spPr>
            <a:xfrm flipV="1">
              <a:off x="3380258" y="2381251"/>
              <a:ext cx="839317" cy="4534"/>
            </a:xfrm>
            <a:prstGeom prst="line">
              <a:avLst/>
            </a:prstGeom>
            <a:ln w="19050">
              <a:solidFill>
                <a:schemeClr val="tx1">
                  <a:lumMod val="50000"/>
                  <a:lumOff val="50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" name="Connettore 1 13"/>
            <xdr:cNvCxnSpPr>
              <a:stCxn id="31" idx="0"/>
            </xdr:cNvCxnSpPr>
          </xdr:nvCxnSpPr>
          <xdr:spPr>
            <a:xfrm>
              <a:off x="4200525" y="1057274"/>
              <a:ext cx="898525" cy="1"/>
            </a:xfrm>
            <a:prstGeom prst="line">
              <a:avLst/>
            </a:prstGeom>
            <a:ln>
              <a:solidFill>
                <a:schemeClr val="tx1">
                  <a:lumMod val="50000"/>
                  <a:lumOff val="50000"/>
                </a:schemeClr>
              </a:solidFill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" name="Connettore 1 14"/>
            <xdr:cNvCxnSpPr>
              <a:stCxn id="30" idx="0"/>
            </xdr:cNvCxnSpPr>
          </xdr:nvCxnSpPr>
          <xdr:spPr>
            <a:xfrm>
              <a:off x="4200056" y="742950"/>
              <a:ext cx="1310157" cy="0"/>
            </a:xfrm>
            <a:prstGeom prst="line">
              <a:avLst/>
            </a:prstGeom>
            <a:ln>
              <a:solidFill>
                <a:schemeClr val="tx1">
                  <a:lumMod val="50000"/>
                  <a:lumOff val="50000"/>
                </a:schemeClr>
              </a:solidFill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6" name="Connettore 1 15"/>
            <xdr:cNvCxnSpPr>
              <a:stCxn id="30" idx="4"/>
            </xdr:cNvCxnSpPr>
          </xdr:nvCxnSpPr>
          <xdr:spPr>
            <a:xfrm>
              <a:off x="4200937" y="2381250"/>
              <a:ext cx="1339438" cy="0"/>
            </a:xfrm>
            <a:prstGeom prst="line">
              <a:avLst/>
            </a:prstGeom>
            <a:ln>
              <a:solidFill>
                <a:schemeClr val="tx1">
                  <a:lumMod val="50000"/>
                  <a:lumOff val="50000"/>
                </a:schemeClr>
              </a:solidFill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" name="Connettore 1 16"/>
            <xdr:cNvCxnSpPr>
              <a:stCxn id="31" idx="4"/>
            </xdr:cNvCxnSpPr>
          </xdr:nvCxnSpPr>
          <xdr:spPr>
            <a:xfrm>
              <a:off x="4200525" y="2057399"/>
              <a:ext cx="879475" cy="1"/>
            </a:xfrm>
            <a:prstGeom prst="line">
              <a:avLst/>
            </a:prstGeom>
            <a:ln>
              <a:solidFill>
                <a:schemeClr val="tx1">
                  <a:lumMod val="50000"/>
                  <a:lumOff val="50000"/>
                </a:schemeClr>
              </a:solidFill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8" name="Connettore 2 17"/>
            <xdr:cNvCxnSpPr/>
          </xdr:nvCxnSpPr>
          <xdr:spPr>
            <a:xfrm>
              <a:off x="5279571" y="752929"/>
              <a:ext cx="0" cy="1623785"/>
            </a:xfrm>
            <a:prstGeom prst="straightConnector1">
              <a:avLst/>
            </a:prstGeom>
            <a:ln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9" name="Connettore 2 18"/>
            <xdr:cNvCxnSpPr/>
          </xdr:nvCxnSpPr>
          <xdr:spPr>
            <a:xfrm>
              <a:off x="4889500" y="1066800"/>
              <a:ext cx="0" cy="990600"/>
            </a:xfrm>
            <a:prstGeom prst="straightConnector1">
              <a:avLst/>
            </a:prstGeom>
            <a:ln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0" name="Connettore 1 19"/>
            <xdr:cNvCxnSpPr>
              <a:endCxn id="28" idx="4"/>
            </xdr:cNvCxnSpPr>
          </xdr:nvCxnSpPr>
          <xdr:spPr>
            <a:xfrm flipV="1">
              <a:off x="3377973" y="2385785"/>
              <a:ext cx="2285" cy="648608"/>
            </a:xfrm>
            <a:prstGeom prst="line">
              <a:avLst/>
            </a:prstGeom>
            <a:ln>
              <a:solidFill>
                <a:schemeClr val="tx1">
                  <a:lumMod val="50000"/>
                  <a:lumOff val="50000"/>
                </a:schemeClr>
              </a:solidFill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1" name="Connettore 1 20"/>
            <xdr:cNvCxnSpPr>
              <a:endCxn id="30" idx="4"/>
            </xdr:cNvCxnSpPr>
          </xdr:nvCxnSpPr>
          <xdr:spPr>
            <a:xfrm flipV="1">
              <a:off x="4197804" y="2381250"/>
              <a:ext cx="2252" cy="671286"/>
            </a:xfrm>
            <a:prstGeom prst="line">
              <a:avLst/>
            </a:prstGeom>
            <a:ln>
              <a:solidFill>
                <a:schemeClr val="tx1">
                  <a:lumMod val="50000"/>
                  <a:lumOff val="50000"/>
                </a:schemeClr>
              </a:solidFill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" name="Connettore 2 21"/>
            <xdr:cNvCxnSpPr/>
          </xdr:nvCxnSpPr>
          <xdr:spPr>
            <a:xfrm>
              <a:off x="3368902" y="2862036"/>
              <a:ext cx="833438" cy="0"/>
            </a:xfrm>
            <a:prstGeom prst="straightConnector1">
              <a:avLst/>
            </a:prstGeom>
            <a:ln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23" name="CasellaDiTesto 22"/>
            <xdr:cNvSpPr txBox="1"/>
          </xdr:nvSpPr>
          <xdr:spPr>
            <a:xfrm>
              <a:off x="5306786" y="1424214"/>
              <a:ext cx="341697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it-IT" sz="1100" b="1"/>
                <a:t>De</a:t>
              </a:r>
            </a:p>
          </xdr:txBody>
        </xdr:sp>
        <xdr:sp macro="" textlink="">
          <xdr:nvSpPr>
            <xdr:cNvPr id="24" name="CasellaDiTesto 23"/>
            <xdr:cNvSpPr txBox="1"/>
          </xdr:nvSpPr>
          <xdr:spPr>
            <a:xfrm>
              <a:off x="4905829" y="1413329"/>
              <a:ext cx="308226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it-IT" sz="1100" b="1"/>
                <a:t>Di</a:t>
              </a:r>
            </a:p>
          </xdr:txBody>
        </xdr:sp>
        <xdr:sp macro="" textlink="">
          <xdr:nvSpPr>
            <xdr:cNvPr id="25" name="CasellaDiTesto 24"/>
            <xdr:cNvSpPr txBox="1"/>
          </xdr:nvSpPr>
          <xdr:spPr>
            <a:xfrm>
              <a:off x="3681640" y="2577194"/>
              <a:ext cx="243978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it-IT" sz="1100" b="1"/>
                <a:t>H</a:t>
              </a:r>
            </a:p>
          </xdr:txBody>
        </xdr:sp>
        <xdr:sp macro="" textlink="">
          <xdr:nvSpPr>
            <xdr:cNvPr id="26" name="CasellaDiTesto 25"/>
            <xdr:cNvSpPr txBox="1"/>
          </xdr:nvSpPr>
          <xdr:spPr>
            <a:xfrm>
              <a:off x="3664302" y="758785"/>
              <a:ext cx="243978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it-IT" sz="1100" b="0" i="1">
                  <a:solidFill>
                    <a:schemeClr val="tx1">
                      <a:lumMod val="50000"/>
                      <a:lumOff val="50000"/>
                    </a:schemeClr>
                  </a:solidFill>
                </a:rPr>
                <a:t>Ae</a:t>
              </a:r>
            </a:p>
          </xdr:txBody>
        </xdr:sp>
        <xdr:sp macro="" textlink="">
          <xdr:nvSpPr>
            <xdr:cNvPr id="27" name="CasellaDiTesto 26"/>
            <xdr:cNvSpPr txBox="1"/>
          </xdr:nvSpPr>
          <xdr:spPr>
            <a:xfrm>
              <a:off x="3777003" y="1659331"/>
              <a:ext cx="243978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it-IT" sz="1100" b="0" i="1">
                  <a:solidFill>
                    <a:schemeClr val="tx1">
                      <a:lumMod val="50000"/>
                      <a:lumOff val="50000"/>
                    </a:schemeClr>
                  </a:solidFill>
                </a:rPr>
                <a:t>Le</a:t>
              </a:r>
            </a:p>
          </xdr:txBody>
        </xdr:sp>
      </xdr:grpSp>
      <xdr:sp macro="" textlink="">
        <xdr:nvSpPr>
          <xdr:cNvPr id="6" name="Rettangolo 5"/>
          <xdr:cNvSpPr/>
        </xdr:nvSpPr>
        <xdr:spPr>
          <a:xfrm>
            <a:off x="1584614" y="978477"/>
            <a:ext cx="796636" cy="298739"/>
          </a:xfrm>
          <a:prstGeom prst="rect">
            <a:avLst/>
          </a:prstGeom>
          <a:noFill/>
          <a:ln w="6350">
            <a:solidFill>
              <a:schemeClr val="bg1">
                <a:lumMod val="50000"/>
              </a:schemeClr>
            </a:solidFill>
            <a:prstDash val="sys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/>
          </a:p>
        </xdr:txBody>
      </xdr:sp>
      <xdr:sp macro="" textlink="">
        <xdr:nvSpPr>
          <xdr:cNvPr id="7" name="Ovale 6"/>
          <xdr:cNvSpPr/>
        </xdr:nvSpPr>
        <xdr:spPr>
          <a:xfrm>
            <a:off x="1371971" y="1271608"/>
            <a:ext cx="438921" cy="1000125"/>
          </a:xfrm>
          <a:prstGeom prst="ellipse">
            <a:avLst/>
          </a:prstGeom>
          <a:noFill/>
          <a:ln w="6350">
            <a:solidFill>
              <a:schemeClr val="bg1">
                <a:lumMod val="50000"/>
              </a:schemeClr>
            </a:solidFill>
            <a:prstDash val="sys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it-IT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cxnSp macro="">
        <xdr:nvCxnSpPr>
          <xdr:cNvPr id="8" name="Connettore 1 7"/>
          <xdr:cNvCxnSpPr>
            <a:stCxn id="7" idx="4"/>
            <a:endCxn id="31" idx="4"/>
          </xdr:cNvCxnSpPr>
        </xdr:nvCxnSpPr>
        <xdr:spPr>
          <a:xfrm>
            <a:off x="1591432" y="2271733"/>
            <a:ext cx="793772" cy="14266"/>
          </a:xfrm>
          <a:prstGeom prst="line">
            <a:avLst/>
          </a:prstGeom>
          <a:noFill/>
          <a:ln w="6350">
            <a:solidFill>
              <a:schemeClr val="bg1">
                <a:lumMod val="50000"/>
              </a:schemeClr>
            </a:solidFill>
            <a:prstDash val="sys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</xdr:cxnSp>
      <xdr:sp macro="" textlink="">
        <xdr:nvSpPr>
          <xdr:cNvPr id="9" name="Arco 8"/>
          <xdr:cNvSpPr/>
        </xdr:nvSpPr>
        <xdr:spPr>
          <a:xfrm>
            <a:off x="2086841" y="1104033"/>
            <a:ext cx="601807" cy="1359477"/>
          </a:xfrm>
          <a:prstGeom prst="arc">
            <a:avLst>
              <a:gd name="adj1" fmla="val 11327013"/>
              <a:gd name="adj2" fmla="val 10303425"/>
            </a:avLst>
          </a:prstGeom>
          <a:noFill/>
          <a:ln w="6350">
            <a:solidFill>
              <a:schemeClr val="bg1">
                <a:lumMod val="50000"/>
              </a:schemeClr>
            </a:solidFill>
            <a:prstDash val="sysDash"/>
            <a:headEnd type="arrow" w="sm" len="sm"/>
            <a:tailEnd type="arrow" w="sm" len="sm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it-IT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549358</xdr:colOff>
      <xdr:row>5</xdr:row>
      <xdr:rowOff>29029</xdr:rowOff>
    </xdr:from>
    <xdr:to>
      <xdr:col>3</xdr:col>
      <xdr:colOff>129933</xdr:colOff>
      <xdr:row>13</xdr:row>
      <xdr:rowOff>138340</xdr:rowOff>
    </xdr:to>
    <xdr:sp macro="" textlink="">
      <xdr:nvSpPr>
        <xdr:cNvPr id="75" name="Ovale 74"/>
        <xdr:cNvSpPr/>
      </xdr:nvSpPr>
      <xdr:spPr>
        <a:xfrm>
          <a:off x="1159824" y="981529"/>
          <a:ext cx="801507" cy="1633311"/>
        </a:xfrm>
        <a:prstGeom prst="ellipse">
          <a:avLst/>
        </a:prstGeom>
        <a:noFill/>
        <a:ln w="6350">
          <a:solidFill>
            <a:schemeClr val="bg1">
              <a:lumMod val="50000"/>
            </a:scheme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it-IT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229512</xdr:colOff>
      <xdr:row>0</xdr:row>
      <xdr:rowOff>185433</xdr:rowOff>
    </xdr:from>
    <xdr:to>
      <xdr:col>5</xdr:col>
      <xdr:colOff>357187</xdr:colOff>
      <xdr:row>15</xdr:row>
      <xdr:rowOff>31750</xdr:rowOff>
    </xdr:to>
    <xdr:grpSp>
      <xdr:nvGrpSpPr>
        <xdr:cNvPr id="82" name="Gruppo 81"/>
        <xdr:cNvGrpSpPr/>
      </xdr:nvGrpSpPr>
      <xdr:grpSpPr>
        <a:xfrm>
          <a:off x="229512" y="185433"/>
          <a:ext cx="3183613" cy="2814942"/>
          <a:chOff x="618630" y="410029"/>
          <a:chExt cx="3667331" cy="3150878"/>
        </a:xfrm>
      </xdr:grpSpPr>
      <xdr:grpSp>
        <xdr:nvGrpSpPr>
          <xdr:cNvPr id="72" name="Gruppo 71"/>
          <xdr:cNvGrpSpPr/>
        </xdr:nvGrpSpPr>
        <xdr:grpSpPr>
          <a:xfrm>
            <a:off x="618630" y="410029"/>
            <a:ext cx="3667331" cy="3150878"/>
            <a:chOff x="2432277" y="181429"/>
            <a:chExt cx="3671661" cy="3120571"/>
          </a:xfrm>
        </xdr:grpSpPr>
        <xdr:sp macro="" textlink="">
          <xdr:nvSpPr>
            <xdr:cNvPr id="67" name="Rettangolo 66"/>
            <xdr:cNvSpPr/>
          </xdr:nvSpPr>
          <xdr:spPr>
            <a:xfrm>
              <a:off x="2432277" y="181429"/>
              <a:ext cx="3671661" cy="3120571"/>
            </a:xfrm>
            <a:prstGeom prst="rect">
              <a:avLst/>
            </a:prstGeom>
            <a:solidFill>
              <a:schemeClr val="bg1"/>
            </a:solidFill>
            <a:ln w="6350"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it-IT" sz="1100"/>
            </a:p>
          </xdr:txBody>
        </xdr:sp>
        <xdr:grpSp>
          <xdr:nvGrpSpPr>
            <xdr:cNvPr id="18" name="Gruppo 17"/>
            <xdr:cNvGrpSpPr/>
          </xdr:nvGrpSpPr>
          <xdr:grpSpPr>
            <a:xfrm>
              <a:off x="2978150" y="742950"/>
              <a:ext cx="1624013" cy="1642836"/>
              <a:chOff x="4476750" y="904875"/>
              <a:chExt cx="1619250" cy="1642836"/>
            </a:xfrm>
          </xdr:grpSpPr>
          <xdr:sp macro="" textlink="">
            <xdr:nvSpPr>
              <xdr:cNvPr id="5" name="Ovale 4"/>
              <xdr:cNvSpPr/>
            </xdr:nvSpPr>
            <xdr:spPr>
              <a:xfrm>
                <a:off x="4476750" y="914399"/>
                <a:ext cx="800100" cy="1633311"/>
              </a:xfrm>
              <a:prstGeom prst="ellipse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it-IT" sz="1100"/>
              </a:p>
            </xdr:txBody>
          </xdr:sp>
          <xdr:sp macro="" textlink="">
            <xdr:nvSpPr>
              <xdr:cNvPr id="4" name="Rettangolo 3"/>
              <xdr:cNvSpPr/>
            </xdr:nvSpPr>
            <xdr:spPr>
              <a:xfrm>
                <a:off x="4905375" y="904875"/>
                <a:ext cx="771525" cy="164283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marL="0" indent="0" algn="l"/>
                <a:endParaRPr lang="it-IT" sz="1100">
                  <a:solidFill>
                    <a:schemeClr val="lt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3" name="Ovale 2"/>
              <xdr:cNvSpPr/>
            </xdr:nvSpPr>
            <xdr:spPr>
              <a:xfrm>
                <a:off x="5295900" y="904875"/>
                <a:ext cx="800100" cy="1638300"/>
              </a:xfrm>
              <a:prstGeom prst="ellipse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it-IT" sz="1100"/>
              </a:p>
            </xdr:txBody>
          </xdr:sp>
          <xdr:sp macro="" textlink="">
            <xdr:nvSpPr>
              <xdr:cNvPr id="6" name="Ovale 5"/>
              <xdr:cNvSpPr/>
            </xdr:nvSpPr>
            <xdr:spPr>
              <a:xfrm>
                <a:off x="5476875" y="1219199"/>
                <a:ext cx="438150" cy="1000125"/>
              </a:xfrm>
              <a:prstGeom prst="ellipse">
                <a:avLst/>
              </a:prstGeom>
              <a:solidFill>
                <a:schemeClr val="bg1">
                  <a:lumMod val="95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it-IT" sz="1100"/>
              </a:p>
            </xdr:txBody>
          </xdr:sp>
        </xdr:grpSp>
        <xdr:cxnSp macro="">
          <xdr:nvCxnSpPr>
            <xdr:cNvPr id="8" name="Connettore 1 7"/>
            <xdr:cNvCxnSpPr>
              <a:stCxn id="5" idx="0"/>
              <a:endCxn id="3" idx="0"/>
            </xdr:cNvCxnSpPr>
          </xdr:nvCxnSpPr>
          <xdr:spPr>
            <a:xfrm flipV="1">
              <a:off x="3380258" y="742950"/>
              <a:ext cx="819798" cy="9524"/>
            </a:xfrm>
            <a:prstGeom prst="line">
              <a:avLst/>
            </a:prstGeom>
            <a:ln w="19050">
              <a:solidFill>
                <a:schemeClr val="tx1">
                  <a:lumMod val="50000"/>
                  <a:lumOff val="50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" name="Connettore 1 9"/>
            <xdr:cNvCxnSpPr>
              <a:stCxn id="5" idx="4"/>
            </xdr:cNvCxnSpPr>
          </xdr:nvCxnSpPr>
          <xdr:spPr>
            <a:xfrm flipV="1">
              <a:off x="3380258" y="2381251"/>
              <a:ext cx="839317" cy="4534"/>
            </a:xfrm>
            <a:prstGeom prst="line">
              <a:avLst/>
            </a:prstGeom>
            <a:ln w="19050">
              <a:solidFill>
                <a:schemeClr val="tx1">
                  <a:lumMod val="50000"/>
                  <a:lumOff val="50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3" name="Connettore 1 22"/>
            <xdr:cNvCxnSpPr>
              <a:stCxn id="6" idx="0"/>
            </xdr:cNvCxnSpPr>
          </xdr:nvCxnSpPr>
          <xdr:spPr>
            <a:xfrm>
              <a:off x="4200525" y="1057274"/>
              <a:ext cx="898525" cy="1"/>
            </a:xfrm>
            <a:prstGeom prst="line">
              <a:avLst/>
            </a:prstGeom>
            <a:ln>
              <a:solidFill>
                <a:schemeClr val="tx1">
                  <a:lumMod val="50000"/>
                  <a:lumOff val="50000"/>
                </a:schemeClr>
              </a:solidFill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0" name="Connettore 1 19"/>
            <xdr:cNvCxnSpPr>
              <a:stCxn id="3" idx="0"/>
            </xdr:cNvCxnSpPr>
          </xdr:nvCxnSpPr>
          <xdr:spPr>
            <a:xfrm>
              <a:off x="4200056" y="742950"/>
              <a:ext cx="1310157" cy="0"/>
            </a:xfrm>
            <a:prstGeom prst="line">
              <a:avLst/>
            </a:prstGeom>
            <a:ln>
              <a:solidFill>
                <a:schemeClr val="tx1">
                  <a:lumMod val="50000"/>
                  <a:lumOff val="50000"/>
                </a:schemeClr>
              </a:solidFill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1" name="Connettore 1 20"/>
            <xdr:cNvCxnSpPr>
              <a:stCxn id="3" idx="4"/>
            </xdr:cNvCxnSpPr>
          </xdr:nvCxnSpPr>
          <xdr:spPr>
            <a:xfrm>
              <a:off x="4200937" y="2381250"/>
              <a:ext cx="1339438" cy="0"/>
            </a:xfrm>
            <a:prstGeom prst="line">
              <a:avLst/>
            </a:prstGeom>
            <a:ln>
              <a:solidFill>
                <a:schemeClr val="tx1">
                  <a:lumMod val="50000"/>
                  <a:lumOff val="50000"/>
                </a:schemeClr>
              </a:solidFill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7" name="Connettore 1 26"/>
            <xdr:cNvCxnSpPr>
              <a:stCxn id="6" idx="4"/>
            </xdr:cNvCxnSpPr>
          </xdr:nvCxnSpPr>
          <xdr:spPr>
            <a:xfrm>
              <a:off x="4200525" y="2057399"/>
              <a:ext cx="879475" cy="1"/>
            </a:xfrm>
            <a:prstGeom prst="line">
              <a:avLst/>
            </a:prstGeom>
            <a:ln>
              <a:solidFill>
                <a:schemeClr val="tx1">
                  <a:lumMod val="50000"/>
                  <a:lumOff val="50000"/>
                </a:schemeClr>
              </a:solidFill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3" name="Connettore 2 32"/>
            <xdr:cNvCxnSpPr/>
          </xdr:nvCxnSpPr>
          <xdr:spPr>
            <a:xfrm>
              <a:off x="5279571" y="752929"/>
              <a:ext cx="0" cy="1623785"/>
            </a:xfrm>
            <a:prstGeom prst="straightConnector1">
              <a:avLst/>
            </a:prstGeom>
            <a:ln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5" name="Connettore 2 34"/>
            <xdr:cNvCxnSpPr/>
          </xdr:nvCxnSpPr>
          <xdr:spPr>
            <a:xfrm>
              <a:off x="4889500" y="1066800"/>
              <a:ext cx="0" cy="990600"/>
            </a:xfrm>
            <a:prstGeom prst="straightConnector1">
              <a:avLst/>
            </a:prstGeom>
            <a:ln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1" name="Connettore 1 50"/>
            <xdr:cNvCxnSpPr>
              <a:endCxn id="5" idx="4"/>
            </xdr:cNvCxnSpPr>
          </xdr:nvCxnSpPr>
          <xdr:spPr>
            <a:xfrm flipV="1">
              <a:off x="3377973" y="2385785"/>
              <a:ext cx="2285" cy="648608"/>
            </a:xfrm>
            <a:prstGeom prst="line">
              <a:avLst/>
            </a:prstGeom>
            <a:ln>
              <a:solidFill>
                <a:schemeClr val="tx1">
                  <a:lumMod val="50000"/>
                  <a:lumOff val="50000"/>
                </a:schemeClr>
              </a:solidFill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4" name="Connettore 1 53"/>
            <xdr:cNvCxnSpPr>
              <a:endCxn id="3" idx="4"/>
            </xdr:cNvCxnSpPr>
          </xdr:nvCxnSpPr>
          <xdr:spPr>
            <a:xfrm flipV="1">
              <a:off x="4197804" y="2381250"/>
              <a:ext cx="2252" cy="671286"/>
            </a:xfrm>
            <a:prstGeom prst="line">
              <a:avLst/>
            </a:prstGeom>
            <a:ln>
              <a:solidFill>
                <a:schemeClr val="tx1">
                  <a:lumMod val="50000"/>
                  <a:lumOff val="50000"/>
                </a:schemeClr>
              </a:solidFill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1" name="Connettore 2 60"/>
            <xdr:cNvCxnSpPr/>
          </xdr:nvCxnSpPr>
          <xdr:spPr>
            <a:xfrm>
              <a:off x="3368902" y="2862036"/>
              <a:ext cx="833438" cy="0"/>
            </a:xfrm>
            <a:prstGeom prst="straightConnector1">
              <a:avLst/>
            </a:prstGeom>
            <a:ln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4" name="CasellaDiTesto 63"/>
            <xdr:cNvSpPr txBox="1"/>
          </xdr:nvSpPr>
          <xdr:spPr>
            <a:xfrm>
              <a:off x="5306786" y="1424214"/>
              <a:ext cx="341697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it-IT" sz="1100" b="1"/>
                <a:t>De</a:t>
              </a:r>
            </a:p>
          </xdr:txBody>
        </xdr:sp>
        <xdr:sp macro="" textlink="">
          <xdr:nvSpPr>
            <xdr:cNvPr id="65" name="CasellaDiTesto 64"/>
            <xdr:cNvSpPr txBox="1"/>
          </xdr:nvSpPr>
          <xdr:spPr>
            <a:xfrm>
              <a:off x="4905829" y="1413329"/>
              <a:ext cx="308226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it-IT" sz="1100" b="1"/>
                <a:t>Di</a:t>
              </a:r>
            </a:p>
          </xdr:txBody>
        </xdr:sp>
        <xdr:sp macro="" textlink="">
          <xdr:nvSpPr>
            <xdr:cNvPr id="66" name="CasellaDiTesto 65"/>
            <xdr:cNvSpPr txBox="1"/>
          </xdr:nvSpPr>
          <xdr:spPr>
            <a:xfrm>
              <a:off x="3681640" y="2577194"/>
              <a:ext cx="243978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it-IT" sz="1100" b="1"/>
                <a:t>H</a:t>
              </a:r>
            </a:p>
          </xdr:txBody>
        </xdr:sp>
        <xdr:sp macro="" textlink="">
          <xdr:nvSpPr>
            <xdr:cNvPr id="78" name="CasellaDiTesto 77"/>
            <xdr:cNvSpPr txBox="1"/>
          </xdr:nvSpPr>
          <xdr:spPr>
            <a:xfrm>
              <a:off x="3664302" y="758785"/>
              <a:ext cx="243978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it-IT" sz="1100" b="0" i="1">
                  <a:solidFill>
                    <a:schemeClr val="tx1">
                      <a:lumMod val="50000"/>
                      <a:lumOff val="50000"/>
                    </a:schemeClr>
                  </a:solidFill>
                </a:rPr>
                <a:t>Ae</a:t>
              </a:r>
            </a:p>
          </xdr:txBody>
        </xdr:sp>
        <xdr:sp macro="" textlink="">
          <xdr:nvSpPr>
            <xdr:cNvPr id="81" name="CasellaDiTesto 80"/>
            <xdr:cNvSpPr txBox="1"/>
          </xdr:nvSpPr>
          <xdr:spPr>
            <a:xfrm>
              <a:off x="3777003" y="1659331"/>
              <a:ext cx="243978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it-IT" sz="1100" b="0" i="1">
                  <a:solidFill>
                    <a:schemeClr val="tx1">
                      <a:lumMod val="50000"/>
                      <a:lumOff val="50000"/>
                    </a:schemeClr>
                  </a:solidFill>
                </a:rPr>
                <a:t>Le</a:t>
              </a:r>
            </a:p>
          </xdr:txBody>
        </xdr:sp>
      </xdr:grpSp>
      <xdr:sp macro="" textlink="">
        <xdr:nvSpPr>
          <xdr:cNvPr id="73" name="Rettangolo 72"/>
          <xdr:cNvSpPr/>
        </xdr:nvSpPr>
        <xdr:spPr>
          <a:xfrm>
            <a:off x="1584614" y="978477"/>
            <a:ext cx="796636" cy="298739"/>
          </a:xfrm>
          <a:prstGeom prst="rect">
            <a:avLst/>
          </a:prstGeom>
          <a:noFill/>
          <a:ln w="6350">
            <a:solidFill>
              <a:schemeClr val="bg1">
                <a:lumMod val="50000"/>
              </a:schemeClr>
            </a:solidFill>
            <a:prstDash val="sys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/>
          </a:p>
        </xdr:txBody>
      </xdr:sp>
      <xdr:sp macro="" textlink="">
        <xdr:nvSpPr>
          <xdr:cNvPr id="74" name="Ovale 73"/>
          <xdr:cNvSpPr/>
        </xdr:nvSpPr>
        <xdr:spPr>
          <a:xfrm>
            <a:off x="1371971" y="1271608"/>
            <a:ext cx="438921" cy="1000125"/>
          </a:xfrm>
          <a:prstGeom prst="ellipse">
            <a:avLst/>
          </a:prstGeom>
          <a:noFill/>
          <a:ln w="6350">
            <a:solidFill>
              <a:schemeClr val="bg1">
                <a:lumMod val="50000"/>
              </a:schemeClr>
            </a:solidFill>
            <a:prstDash val="sys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it-IT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cxnSp macro="">
        <xdr:nvCxnSpPr>
          <xdr:cNvPr id="77" name="Connettore 1 76"/>
          <xdr:cNvCxnSpPr>
            <a:stCxn id="74" idx="4"/>
            <a:endCxn id="6" idx="4"/>
          </xdr:cNvCxnSpPr>
        </xdr:nvCxnSpPr>
        <xdr:spPr>
          <a:xfrm>
            <a:off x="1591432" y="2271733"/>
            <a:ext cx="793772" cy="14266"/>
          </a:xfrm>
          <a:prstGeom prst="line">
            <a:avLst/>
          </a:prstGeom>
          <a:noFill/>
          <a:ln w="6350">
            <a:solidFill>
              <a:schemeClr val="bg1">
                <a:lumMod val="50000"/>
              </a:schemeClr>
            </a:solidFill>
            <a:prstDash val="sys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</xdr:cxnSp>
      <xdr:sp macro="" textlink="">
        <xdr:nvSpPr>
          <xdr:cNvPr id="80" name="Arco 79"/>
          <xdr:cNvSpPr/>
        </xdr:nvSpPr>
        <xdr:spPr>
          <a:xfrm>
            <a:off x="2086841" y="1104033"/>
            <a:ext cx="601807" cy="1359477"/>
          </a:xfrm>
          <a:prstGeom prst="arc">
            <a:avLst>
              <a:gd name="adj1" fmla="val 11327013"/>
              <a:gd name="adj2" fmla="val 10303425"/>
            </a:avLst>
          </a:prstGeom>
          <a:noFill/>
          <a:ln w="6350">
            <a:solidFill>
              <a:schemeClr val="bg1">
                <a:lumMod val="50000"/>
              </a:schemeClr>
            </a:solidFill>
            <a:prstDash val="sysDash"/>
            <a:headEnd type="arrow" w="sm" len="sm"/>
            <a:tailEnd type="arrow" w="sm" len="sm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it-IT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</xdr:grpSp>
    <xdr:clientData/>
  </xdr:twoCellAnchor>
  <xdr:twoCellAnchor editAs="oneCell">
    <xdr:from>
      <xdr:col>0</xdr:col>
      <xdr:colOff>222252</xdr:colOff>
      <xdr:row>16</xdr:row>
      <xdr:rowOff>31753</xdr:rowOff>
    </xdr:from>
    <xdr:to>
      <xdr:col>5</xdr:col>
      <xdr:colOff>357187</xdr:colOff>
      <xdr:row>22</xdr:row>
      <xdr:rowOff>85301</xdr:rowOff>
    </xdr:to>
    <xdr:pic>
      <xdr:nvPicPr>
        <xdr:cNvPr id="32" name="Immagine 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2" y="3190878"/>
          <a:ext cx="3190873" cy="1236236"/>
        </a:xfrm>
        <a:prstGeom prst="rect">
          <a:avLst/>
        </a:prstGeom>
        <a:noFill/>
        <a:ln>
          <a:solidFill>
            <a:schemeClr val="accent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Views>
    <sheetView showGridLines="0" tabSelected="1" workbookViewId="0">
      <selection activeCell="J29" sqref="J29"/>
    </sheetView>
  </sheetViews>
  <sheetFormatPr defaultRowHeight="15" x14ac:dyDescent="0.25"/>
  <sheetData>
    <row r="1" spans="1:1" ht="15.75" x14ac:dyDescent="0.25">
      <c r="A1" s="73" t="s">
        <v>81</v>
      </c>
    </row>
    <row r="2" spans="1:1" ht="15.75" x14ac:dyDescent="0.25">
      <c r="A2" s="73"/>
    </row>
    <row r="3" spans="1:1" x14ac:dyDescent="0.25">
      <c r="A3" s="59" t="s">
        <v>65</v>
      </c>
    </row>
    <row r="5" spans="1:1" x14ac:dyDescent="0.25">
      <c r="A5" s="59" t="s">
        <v>66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46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64</v>
      </c>
    </row>
    <row r="15" spans="1:1" x14ac:dyDescent="0.25">
      <c r="A15" t="s">
        <v>50</v>
      </c>
    </row>
    <row r="17" spans="1:1" x14ac:dyDescent="0.25">
      <c r="A17" s="59" t="s">
        <v>67</v>
      </c>
    </row>
    <row r="18" spans="1:1" x14ac:dyDescent="0.25">
      <c r="A18" t="s">
        <v>68</v>
      </c>
    </row>
    <row r="19" spans="1:1" x14ac:dyDescent="0.25">
      <c r="A19" t="s">
        <v>69</v>
      </c>
    </row>
    <row r="20" spans="1:1" x14ac:dyDescent="0.25">
      <c r="A20" t="s">
        <v>82</v>
      </c>
    </row>
    <row r="21" spans="1:1" x14ac:dyDescent="0.25">
      <c r="A21" t="s">
        <v>76</v>
      </c>
    </row>
    <row r="22" spans="1:1" x14ac:dyDescent="0.25">
      <c r="A22" t="s">
        <v>77</v>
      </c>
    </row>
  </sheetData>
  <sheetProtection password="D1F0" sheet="1" objects="1" scenarios="1" selectLockedCells="1" selectUnlockedCell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C32"/>
  <sheetViews>
    <sheetView showGridLines="0" workbookViewId="0">
      <selection activeCell="D5" sqref="D5"/>
    </sheetView>
  </sheetViews>
  <sheetFormatPr defaultRowHeight="15" x14ac:dyDescent="0.25"/>
  <cols>
    <col min="1" max="2" width="4.7109375" customWidth="1"/>
    <col min="5" max="5" width="6.7109375" customWidth="1"/>
    <col min="6" max="7" width="3.7109375" customWidth="1"/>
    <col min="8" max="8" width="7.7109375" customWidth="1"/>
    <col min="9" max="9" width="9.7109375" customWidth="1"/>
    <col min="10" max="10" width="8.7109375" customWidth="1"/>
    <col min="11" max="11" width="3.7109375" customWidth="1"/>
    <col min="12" max="12" width="2.7109375" customWidth="1"/>
    <col min="13" max="13" width="3.7109375" customWidth="1"/>
    <col min="14" max="14" width="6.7109375" style="40" customWidth="1"/>
    <col min="15" max="15" width="9.7109375" style="40" customWidth="1"/>
    <col min="16" max="16" width="5.7109375" style="40" customWidth="1"/>
    <col min="17" max="17" width="3.7109375" customWidth="1"/>
    <col min="18" max="18" width="9.7109375" style="40" customWidth="1"/>
    <col min="19" max="19" width="5.7109375" style="40" customWidth="1"/>
    <col min="20" max="20" width="3.7109375" customWidth="1"/>
    <col min="21" max="21" width="9.7109375" style="40" customWidth="1"/>
    <col min="22" max="22" width="5.7109375" style="40" customWidth="1"/>
    <col min="23" max="23" width="3.7109375" customWidth="1"/>
    <col min="24" max="24" width="9.7109375" style="40" customWidth="1"/>
    <col min="25" max="25" width="5.7109375" style="40" customWidth="1"/>
    <col min="26" max="26" width="3.7109375" customWidth="1"/>
    <col min="27" max="27" width="9.7109375" style="40" customWidth="1"/>
    <col min="28" max="28" width="5.7109375" style="40" customWidth="1"/>
    <col min="29" max="29" width="3.7109375" customWidth="1"/>
  </cols>
  <sheetData>
    <row r="2" spans="2:29" ht="15.95" customHeight="1" x14ac:dyDescent="0.25">
      <c r="B2" s="1"/>
      <c r="C2" s="2"/>
      <c r="D2" s="2"/>
      <c r="E2" s="2"/>
      <c r="F2" s="3"/>
      <c r="G2" s="1"/>
      <c r="H2" s="2"/>
      <c r="I2" s="2"/>
      <c r="J2" s="2"/>
      <c r="K2" s="3"/>
      <c r="M2" s="4"/>
      <c r="N2" s="5"/>
      <c r="O2" s="5"/>
      <c r="P2" s="5"/>
      <c r="Q2" s="6"/>
      <c r="R2" s="5"/>
      <c r="S2" s="5"/>
      <c r="T2" s="6"/>
      <c r="U2" s="5"/>
      <c r="V2" s="5"/>
      <c r="W2" s="6"/>
      <c r="X2" s="5"/>
      <c r="Y2" s="5"/>
      <c r="Z2" s="6"/>
      <c r="AA2" s="5"/>
      <c r="AB2" s="5"/>
      <c r="AC2" s="7"/>
    </row>
    <row r="3" spans="2:29" ht="15.95" customHeight="1" x14ac:dyDescent="0.25">
      <c r="B3" s="8"/>
      <c r="C3" s="9"/>
      <c r="D3" s="10" t="s">
        <v>0</v>
      </c>
      <c r="E3" s="11"/>
      <c r="F3" s="12"/>
      <c r="G3" s="8"/>
      <c r="H3" s="13"/>
      <c r="I3" s="14" t="s">
        <v>1</v>
      </c>
      <c r="J3" s="15"/>
      <c r="K3" s="12"/>
      <c r="M3" s="16"/>
      <c r="N3" s="17"/>
      <c r="O3" s="18"/>
      <c r="P3" s="19"/>
      <c r="Q3" s="20"/>
      <c r="R3" s="19"/>
      <c r="S3" s="19"/>
      <c r="T3" s="20"/>
      <c r="U3" s="10" t="s">
        <v>2</v>
      </c>
      <c r="V3" s="19"/>
      <c r="W3" s="20"/>
      <c r="X3" s="19"/>
      <c r="Y3" s="19"/>
      <c r="Z3" s="20"/>
      <c r="AA3" s="21"/>
      <c r="AB3" s="17"/>
      <c r="AC3" s="22"/>
    </row>
    <row r="4" spans="2:29" ht="15.95" customHeight="1" x14ac:dyDescent="0.25">
      <c r="B4" s="8"/>
      <c r="C4" s="23"/>
      <c r="D4" s="23"/>
      <c r="E4" s="23"/>
      <c r="F4" s="12"/>
      <c r="G4" s="8"/>
      <c r="H4" s="24"/>
      <c r="I4" s="25" t="s">
        <v>3</v>
      </c>
      <c r="J4" s="26"/>
      <c r="K4" s="12"/>
      <c r="M4" s="16"/>
      <c r="N4" s="17"/>
      <c r="O4" s="17"/>
      <c r="P4" s="17"/>
      <c r="Q4" s="27"/>
      <c r="R4" s="17"/>
      <c r="S4" s="17"/>
      <c r="T4" s="27"/>
      <c r="U4" s="17"/>
      <c r="V4" s="17"/>
      <c r="W4" s="27"/>
      <c r="X4" s="17"/>
      <c r="Y4" s="17"/>
      <c r="Z4" s="27"/>
      <c r="AA4" s="17"/>
      <c r="AB4" s="17"/>
      <c r="AC4" s="22"/>
    </row>
    <row r="5" spans="2:29" s="32" customFormat="1" ht="15.95" customHeight="1" x14ac:dyDescent="0.25">
      <c r="B5" s="8"/>
      <c r="C5" s="28" t="s">
        <v>4</v>
      </c>
      <c r="D5" s="29" t="s">
        <v>41</v>
      </c>
      <c r="E5" s="23"/>
      <c r="F5" s="12"/>
      <c r="G5" s="8"/>
      <c r="H5" s="23"/>
      <c r="I5" s="23"/>
      <c r="J5" s="23"/>
      <c r="K5" s="12"/>
      <c r="L5" s="30"/>
      <c r="M5" s="16"/>
      <c r="N5" s="31" t="s">
        <v>5</v>
      </c>
      <c r="O5" s="29">
        <v>1.8</v>
      </c>
      <c r="P5" s="17" t="s">
        <v>6</v>
      </c>
      <c r="Q5" s="27"/>
      <c r="R5" s="29">
        <v>5</v>
      </c>
      <c r="S5" s="17" t="s">
        <v>6</v>
      </c>
      <c r="T5" s="27"/>
      <c r="U5" s="29">
        <v>10</v>
      </c>
      <c r="V5" s="17" t="s">
        <v>6</v>
      </c>
      <c r="W5" s="27"/>
      <c r="X5" s="29">
        <v>20</v>
      </c>
      <c r="Y5" s="17" t="s">
        <v>6</v>
      </c>
      <c r="Z5" s="27"/>
      <c r="AA5" s="29">
        <v>30</v>
      </c>
      <c r="AB5" s="17" t="s">
        <v>6</v>
      </c>
      <c r="AC5" s="22"/>
    </row>
    <row r="6" spans="2:29" s="32" customFormat="1" ht="15.95" customHeight="1" x14ac:dyDescent="0.25">
      <c r="B6" s="8"/>
      <c r="C6" s="23"/>
      <c r="D6" s="23"/>
      <c r="E6" s="23"/>
      <c r="F6" s="12"/>
      <c r="G6" s="8"/>
      <c r="H6" s="33" t="s">
        <v>7</v>
      </c>
      <c r="I6" s="34">
        <f>4*3.14*POWER(10,-7)</f>
        <v>1.2559999999999999E-6</v>
      </c>
      <c r="J6" s="23"/>
      <c r="K6" s="12"/>
      <c r="M6" s="35"/>
      <c r="N6" s="17"/>
      <c r="O6" s="17"/>
      <c r="P6" s="17"/>
      <c r="Q6" s="23"/>
      <c r="R6" s="17"/>
      <c r="S6" s="17"/>
      <c r="T6" s="23"/>
      <c r="U6" s="17"/>
      <c r="V6" s="17"/>
      <c r="W6" s="23"/>
      <c r="X6" s="17"/>
      <c r="Y6" s="17"/>
      <c r="Z6" s="23"/>
      <c r="AA6" s="17"/>
      <c r="AB6" s="17"/>
      <c r="AC6" s="12"/>
    </row>
    <row r="7" spans="2:29" s="32" customFormat="1" ht="15.95" customHeight="1" x14ac:dyDescent="0.25">
      <c r="B7" s="8"/>
      <c r="C7" s="33" t="s">
        <v>8</v>
      </c>
      <c r="D7" s="29">
        <v>800</v>
      </c>
      <c r="E7" s="23"/>
      <c r="F7" s="12"/>
      <c r="G7" s="8"/>
      <c r="H7" s="23"/>
      <c r="I7" s="23"/>
      <c r="J7" s="23"/>
      <c r="K7" s="12"/>
      <c r="M7" s="8"/>
      <c r="N7" s="33" t="s">
        <v>9</v>
      </c>
      <c r="O7" s="29">
        <v>600</v>
      </c>
      <c r="P7" s="17"/>
      <c r="Q7" s="23"/>
      <c r="R7" s="29">
        <v>400</v>
      </c>
      <c r="S7" s="17"/>
      <c r="T7" s="23"/>
      <c r="U7" s="29">
        <v>260</v>
      </c>
      <c r="V7" s="17"/>
      <c r="W7" s="23"/>
      <c r="X7" s="29">
        <v>150</v>
      </c>
      <c r="Y7" s="17"/>
      <c r="Z7" s="23"/>
      <c r="AA7" s="29">
        <v>90</v>
      </c>
      <c r="AB7" s="17"/>
      <c r="AC7" s="12"/>
    </row>
    <row r="8" spans="2:29" s="32" customFormat="1" ht="15.95" customHeight="1" x14ac:dyDescent="0.25">
      <c r="B8" s="8"/>
      <c r="C8" s="31"/>
      <c r="D8" s="17"/>
      <c r="E8" s="23"/>
      <c r="F8" s="12"/>
      <c r="G8" s="8"/>
      <c r="H8" s="31" t="s">
        <v>10</v>
      </c>
      <c r="I8" s="36">
        <f>POWER(10,6)*I6*D19*D19*D11*POWER(10,-4)/(D13*POWER(10,-2))</f>
        <v>7.1828718403547681E-2</v>
      </c>
      <c r="J8" s="37" t="s">
        <v>11</v>
      </c>
      <c r="K8" s="38"/>
      <c r="M8" s="8"/>
      <c r="N8" s="17"/>
      <c r="O8" s="17"/>
      <c r="P8" s="17"/>
      <c r="Q8" s="23"/>
      <c r="R8" s="17"/>
      <c r="S8" s="17"/>
      <c r="T8" s="23"/>
      <c r="U8" s="17"/>
      <c r="V8" s="17"/>
      <c r="W8" s="23"/>
      <c r="X8" s="17"/>
      <c r="Y8" s="17"/>
      <c r="Z8" s="23"/>
      <c r="AA8" s="17"/>
      <c r="AB8" s="17"/>
      <c r="AC8" s="12"/>
    </row>
    <row r="9" spans="2:29" s="32" customFormat="1" ht="15.95" customHeight="1" x14ac:dyDescent="0.25">
      <c r="B9" s="8"/>
      <c r="C9" s="31" t="s">
        <v>12</v>
      </c>
      <c r="D9" s="29">
        <v>2900</v>
      </c>
      <c r="E9" s="37" t="s">
        <v>13</v>
      </c>
      <c r="F9" s="39"/>
      <c r="G9" s="8"/>
      <c r="H9" s="23"/>
      <c r="I9" s="17"/>
      <c r="J9" s="23"/>
      <c r="K9" s="12"/>
      <c r="M9" s="8"/>
      <c r="N9" s="33" t="s">
        <v>14</v>
      </c>
      <c r="O9" s="29">
        <v>150</v>
      </c>
      <c r="P9" s="17"/>
      <c r="Q9" s="23"/>
      <c r="R9" s="29">
        <v>220</v>
      </c>
      <c r="S9" s="17"/>
      <c r="T9" s="23"/>
      <c r="U9" s="29">
        <v>210</v>
      </c>
      <c r="V9" s="17"/>
      <c r="W9" s="23"/>
      <c r="X9" s="29">
        <v>180</v>
      </c>
      <c r="Y9" s="17"/>
      <c r="Z9" s="23"/>
      <c r="AA9" s="29">
        <v>160</v>
      </c>
      <c r="AB9" s="17"/>
      <c r="AC9" s="12"/>
    </row>
    <row r="10" spans="2:29" s="32" customFormat="1" ht="15.95" customHeight="1" x14ac:dyDescent="0.25">
      <c r="B10" s="8"/>
      <c r="C10" s="31"/>
      <c r="D10" s="17"/>
      <c r="E10" s="23"/>
      <c r="F10" s="12"/>
      <c r="G10" s="8"/>
      <c r="H10" s="31" t="s">
        <v>15</v>
      </c>
      <c r="I10" s="36">
        <f>D7*I8</f>
        <v>57.462974722838148</v>
      </c>
      <c r="J10" s="37" t="s">
        <v>11</v>
      </c>
      <c r="K10" s="38"/>
      <c r="M10" s="8"/>
      <c r="N10" s="33"/>
      <c r="O10" s="17"/>
      <c r="P10" s="17"/>
      <c r="Q10" s="23"/>
      <c r="R10" s="17"/>
      <c r="S10" s="17"/>
      <c r="T10" s="23"/>
      <c r="U10" s="17"/>
      <c r="V10" s="17"/>
      <c r="W10" s="23"/>
      <c r="X10" s="17"/>
      <c r="Y10" s="17"/>
      <c r="Z10" s="23"/>
      <c r="AA10" s="17"/>
      <c r="AB10" s="17"/>
      <c r="AC10" s="12"/>
    </row>
    <row r="11" spans="2:29" s="32" customFormat="1" ht="15.95" customHeight="1" x14ac:dyDescent="0.25">
      <c r="B11" s="8"/>
      <c r="C11" s="31" t="s">
        <v>58</v>
      </c>
      <c r="D11" s="29">
        <v>0.80600000000000005</v>
      </c>
      <c r="E11" s="17" t="s">
        <v>16</v>
      </c>
      <c r="F11" s="12"/>
      <c r="G11" s="8"/>
      <c r="H11" s="23"/>
      <c r="I11" s="23"/>
      <c r="J11" s="23"/>
      <c r="K11" s="12"/>
      <c r="L11" s="40"/>
      <c r="M11" s="8"/>
      <c r="N11" s="17"/>
      <c r="O11" s="17"/>
      <c r="P11" s="17"/>
      <c r="Q11" s="23"/>
      <c r="R11" s="17"/>
      <c r="S11" s="17"/>
      <c r="T11" s="23"/>
      <c r="U11" s="17"/>
      <c r="V11" s="17"/>
      <c r="W11" s="23"/>
      <c r="X11" s="17"/>
      <c r="Y11" s="17"/>
      <c r="Z11" s="23"/>
      <c r="AA11" s="17"/>
      <c r="AB11" s="17"/>
      <c r="AC11" s="12"/>
    </row>
    <row r="12" spans="2:29" s="32" customFormat="1" ht="15.95" customHeight="1" x14ac:dyDescent="0.25">
      <c r="B12" s="8"/>
      <c r="C12" s="31"/>
      <c r="D12" s="17"/>
      <c r="E12" s="23"/>
      <c r="F12" s="12"/>
      <c r="G12" s="8"/>
      <c r="H12" s="31" t="s">
        <v>17</v>
      </c>
      <c r="I12" s="41">
        <f>SQRT(2*D21*D23)</f>
        <v>223.60679774997897</v>
      </c>
      <c r="J12" s="17" t="s">
        <v>18</v>
      </c>
      <c r="K12" s="39"/>
      <c r="M12" s="8"/>
      <c r="N12" s="33" t="s">
        <v>19</v>
      </c>
      <c r="O12" s="41">
        <f>SQRT(O7*O7+O9*O9)</f>
        <v>618.46584384264906</v>
      </c>
      <c r="P12" s="34"/>
      <c r="Q12" s="42"/>
      <c r="R12" s="41">
        <f>SQRT(R7*R7+R9*R9)</f>
        <v>456.50848842053307</v>
      </c>
      <c r="S12" s="34"/>
      <c r="T12" s="42"/>
      <c r="U12" s="41">
        <f>SQRT(U7*U7+U9*U9)</f>
        <v>334.21549934136806</v>
      </c>
      <c r="V12" s="34"/>
      <c r="W12" s="42"/>
      <c r="X12" s="41">
        <f>SQRT(X7*X7+X9*X9)</f>
        <v>234.30749027719963</v>
      </c>
      <c r="Y12" s="34"/>
      <c r="Z12" s="42"/>
      <c r="AA12" s="41">
        <f>SQRT(AA7*AA7+AA9*AA9)</f>
        <v>183.5755975068582</v>
      </c>
      <c r="AB12" s="17"/>
      <c r="AC12" s="12"/>
    </row>
    <row r="13" spans="2:29" s="32" customFormat="1" ht="15.95" customHeight="1" x14ac:dyDescent="0.25">
      <c r="B13" s="8"/>
      <c r="C13" s="31" t="s">
        <v>57</v>
      </c>
      <c r="D13" s="29">
        <v>9.02</v>
      </c>
      <c r="E13" s="17" t="s">
        <v>20</v>
      </c>
      <c r="F13" s="39"/>
      <c r="G13" s="8"/>
      <c r="H13" s="23"/>
      <c r="I13" s="23"/>
      <c r="J13" s="23"/>
      <c r="K13" s="12"/>
      <c r="L13" s="40"/>
      <c r="M13" s="43"/>
      <c r="N13" s="17"/>
      <c r="O13" s="34"/>
      <c r="P13" s="34"/>
      <c r="Q13" s="42"/>
      <c r="R13" s="34"/>
      <c r="S13" s="34"/>
      <c r="T13" s="42"/>
      <c r="U13" s="34"/>
      <c r="V13" s="34"/>
      <c r="W13" s="42"/>
      <c r="X13" s="34"/>
      <c r="Y13" s="34"/>
      <c r="Z13" s="42"/>
      <c r="AA13" s="34"/>
      <c r="AB13" s="17"/>
      <c r="AC13" s="12"/>
    </row>
    <row r="14" spans="2:29" s="32" customFormat="1" ht="15.95" customHeight="1" x14ac:dyDescent="0.25">
      <c r="B14" s="8"/>
      <c r="C14" s="23"/>
      <c r="D14" s="23"/>
      <c r="E14" s="23"/>
      <c r="F14" s="12"/>
      <c r="G14" s="43"/>
      <c r="H14" s="31" t="s">
        <v>21</v>
      </c>
      <c r="I14" s="44">
        <f>0.2*D9</f>
        <v>580</v>
      </c>
      <c r="J14" s="17" t="s">
        <v>13</v>
      </c>
      <c r="K14" s="39"/>
      <c r="M14" s="8"/>
      <c r="N14" s="31" t="s">
        <v>22</v>
      </c>
      <c r="O14" s="41">
        <f>O7/O9</f>
        <v>4</v>
      </c>
      <c r="P14" s="34"/>
      <c r="Q14" s="42"/>
      <c r="R14" s="41">
        <f>R7/R9</f>
        <v>1.8181818181818181</v>
      </c>
      <c r="S14" s="34"/>
      <c r="T14" s="42"/>
      <c r="U14" s="41">
        <f>U7/U9</f>
        <v>1.2380952380952381</v>
      </c>
      <c r="V14" s="34"/>
      <c r="W14" s="42"/>
      <c r="X14" s="41">
        <f>X7/X9</f>
        <v>0.83333333333333337</v>
      </c>
      <c r="Y14" s="34"/>
      <c r="Z14" s="42"/>
      <c r="AA14" s="41">
        <f>AA7/AA9</f>
        <v>0.5625</v>
      </c>
      <c r="AB14" s="17"/>
      <c r="AC14" s="12"/>
    </row>
    <row r="15" spans="2:29" s="32" customFormat="1" ht="15.95" customHeight="1" x14ac:dyDescent="0.25">
      <c r="B15" s="8"/>
      <c r="C15" s="31" t="s">
        <v>23</v>
      </c>
      <c r="D15" s="70">
        <f>D11*D13</f>
        <v>7.2701200000000004</v>
      </c>
      <c r="E15" s="17" t="s">
        <v>24</v>
      </c>
      <c r="F15" s="39"/>
      <c r="G15" s="8"/>
      <c r="H15" s="23"/>
      <c r="I15" s="23"/>
      <c r="J15" s="23"/>
      <c r="K15" s="12"/>
      <c r="L15" s="45"/>
      <c r="M15" s="46"/>
      <c r="N15" s="17"/>
      <c r="O15" s="17"/>
      <c r="P15" s="17"/>
      <c r="Q15" s="23"/>
      <c r="R15" s="17"/>
      <c r="S15" s="17"/>
      <c r="T15" s="23"/>
      <c r="U15" s="17"/>
      <c r="V15" s="17"/>
      <c r="W15" s="23"/>
      <c r="X15" s="17"/>
      <c r="Y15" s="17"/>
      <c r="Z15" s="23"/>
      <c r="AA15" s="17"/>
      <c r="AB15" s="17"/>
      <c r="AC15" s="12"/>
    </row>
    <row r="16" spans="2:29" s="32" customFormat="1" ht="15.95" customHeight="1" x14ac:dyDescent="0.25">
      <c r="B16" s="8"/>
      <c r="C16" s="23"/>
      <c r="D16" s="23"/>
      <c r="E16" s="23"/>
      <c r="F16" s="12"/>
      <c r="G16" s="8"/>
      <c r="H16" s="31" t="s">
        <v>25</v>
      </c>
      <c r="I16" s="41">
        <f>1/(0.044*SQRT(D15))</f>
        <v>8.4290093161491306</v>
      </c>
      <c r="J16" s="17" t="s">
        <v>26</v>
      </c>
      <c r="K16" s="39"/>
      <c r="L16" s="45"/>
      <c r="M16" s="46"/>
      <c r="N16" s="31" t="s">
        <v>27</v>
      </c>
      <c r="O16" s="47">
        <f>O12*$I$8</f>
        <v>44.423608939586131</v>
      </c>
      <c r="P16" s="37" t="s">
        <v>11</v>
      </c>
      <c r="Q16" s="23"/>
      <c r="R16" s="47">
        <f>R12*$I$8</f>
        <v>32.790419663587677</v>
      </c>
      <c r="S16" s="37" t="s">
        <v>11</v>
      </c>
      <c r="T16" s="23"/>
      <c r="U16" s="47">
        <f>U12*$I$8</f>
        <v>24.006270988292201</v>
      </c>
      <c r="V16" s="37" t="s">
        <v>11</v>
      </c>
      <c r="W16" s="23"/>
      <c r="X16" s="47">
        <f>X12*$I$8</f>
        <v>16.830006738962958</v>
      </c>
      <c r="Y16" s="37" t="s">
        <v>11</v>
      </c>
      <c r="Z16" s="23"/>
      <c r="AA16" s="47">
        <f>AA12*$I$8</f>
        <v>13.185999899083127</v>
      </c>
      <c r="AB16" s="37" t="s">
        <v>11</v>
      </c>
      <c r="AC16" s="12"/>
    </row>
    <row r="17" spans="2:29" s="32" customFormat="1" ht="15.95" customHeight="1" x14ac:dyDescent="0.25">
      <c r="B17" s="8"/>
      <c r="C17" s="9"/>
      <c r="D17" s="10" t="s">
        <v>28</v>
      </c>
      <c r="E17" s="11"/>
      <c r="F17" s="12"/>
      <c r="G17" s="8"/>
      <c r="H17" s="23"/>
      <c r="I17" s="23"/>
      <c r="J17" s="23"/>
      <c r="K17" s="12"/>
      <c r="M17" s="8"/>
      <c r="N17" s="17"/>
      <c r="O17" s="17"/>
      <c r="P17" s="17"/>
      <c r="Q17" s="23"/>
      <c r="R17" s="17"/>
      <c r="S17" s="17"/>
      <c r="T17" s="23"/>
      <c r="U17" s="17"/>
      <c r="V17" s="17"/>
      <c r="W17" s="23"/>
      <c r="X17" s="17"/>
      <c r="Y17" s="17"/>
      <c r="Z17" s="23"/>
      <c r="AA17" s="17"/>
      <c r="AB17" s="17"/>
      <c r="AC17" s="12"/>
    </row>
    <row r="18" spans="2:29" s="32" customFormat="1" ht="15.95" customHeight="1" x14ac:dyDescent="0.25">
      <c r="B18" s="8"/>
      <c r="C18" s="31"/>
      <c r="D18" s="17"/>
      <c r="E18" s="37"/>
      <c r="F18" s="39"/>
      <c r="G18" s="8"/>
      <c r="H18" s="48" t="s">
        <v>29</v>
      </c>
      <c r="I18" s="41">
        <f>40/I16</f>
        <v>4.7455161691853913</v>
      </c>
      <c r="J18" s="17" t="s">
        <v>30</v>
      </c>
      <c r="K18" s="39"/>
      <c r="L18" s="40"/>
      <c r="M18" s="43"/>
      <c r="N18" s="31" t="s">
        <v>31</v>
      </c>
      <c r="O18" s="44">
        <f>6.28*O5*O16</f>
        <v>502.16447545308165</v>
      </c>
      <c r="P18" s="37" t="s">
        <v>32</v>
      </c>
      <c r="Q18" s="23"/>
      <c r="R18" s="44">
        <f>6.28*R5*R16</f>
        <v>1029.6191774366532</v>
      </c>
      <c r="S18" s="37" t="s">
        <v>32</v>
      </c>
      <c r="T18" s="23"/>
      <c r="U18" s="44">
        <f>6.28*U5*U16</f>
        <v>1507.5938180647504</v>
      </c>
      <c r="V18" s="37" t="s">
        <v>32</v>
      </c>
      <c r="W18" s="23"/>
      <c r="X18" s="44">
        <f>6.28*X5*X16</f>
        <v>2113.8488464137477</v>
      </c>
      <c r="Y18" s="37" t="s">
        <v>32</v>
      </c>
      <c r="Z18" s="23"/>
      <c r="AA18" s="44">
        <f>6.28*AA5*AA16</f>
        <v>2484.2423809872612</v>
      </c>
      <c r="AB18" s="37" t="s">
        <v>32</v>
      </c>
      <c r="AC18" s="12"/>
    </row>
    <row r="19" spans="2:29" s="32" customFormat="1" ht="15.95" customHeight="1" x14ac:dyDescent="0.25">
      <c r="B19" s="8"/>
      <c r="C19" s="31" t="s">
        <v>33</v>
      </c>
      <c r="D19" s="29">
        <v>8</v>
      </c>
      <c r="E19" s="37"/>
      <c r="F19" s="39"/>
      <c r="G19" s="8"/>
      <c r="H19" s="23"/>
      <c r="I19" s="23"/>
      <c r="J19" s="23"/>
      <c r="K19" s="12"/>
      <c r="M19" s="8"/>
      <c r="N19" s="17"/>
      <c r="O19" s="17"/>
      <c r="P19" s="17"/>
      <c r="Q19" s="23"/>
      <c r="R19" s="17"/>
      <c r="S19" s="17"/>
      <c r="T19" s="23"/>
      <c r="U19" s="17"/>
      <c r="V19" s="17"/>
      <c r="W19" s="23"/>
      <c r="X19" s="17"/>
      <c r="Y19" s="17"/>
      <c r="Z19" s="23"/>
      <c r="AA19" s="17"/>
      <c r="AB19" s="17"/>
      <c r="AC19" s="12"/>
    </row>
    <row r="20" spans="2:29" s="32" customFormat="1" ht="15.95" customHeight="1" x14ac:dyDescent="0.25">
      <c r="B20" s="8"/>
      <c r="C20" s="23"/>
      <c r="D20" s="23"/>
      <c r="E20" s="23"/>
      <c r="F20" s="12"/>
      <c r="G20" s="8"/>
      <c r="H20" s="31" t="s">
        <v>52</v>
      </c>
      <c r="I20" s="44">
        <f>$I$12*100/(6.28*D25*$D$19*$D$11)</f>
        <v>157.77285530691881</v>
      </c>
      <c r="J20" s="17" t="s">
        <v>13</v>
      </c>
      <c r="K20" s="12"/>
      <c r="L20" s="45"/>
      <c r="M20" s="46"/>
      <c r="N20" s="31" t="s">
        <v>34</v>
      </c>
      <c r="O20" s="41">
        <f>6.28*O5*O9*$I$8</f>
        <v>121.79277492505545</v>
      </c>
      <c r="P20" s="37" t="s">
        <v>32</v>
      </c>
      <c r="Q20" s="23"/>
      <c r="R20" s="44">
        <f>6.28*R5*R9*$I$8</f>
        <v>496.19278673170743</v>
      </c>
      <c r="S20" s="37" t="s">
        <v>32</v>
      </c>
      <c r="T20" s="23"/>
      <c r="U20" s="44">
        <f>6.28*U5*U9*$I$8</f>
        <v>947.2771383059868</v>
      </c>
      <c r="V20" s="37" t="s">
        <v>32</v>
      </c>
      <c r="W20" s="23"/>
      <c r="X20" s="44">
        <f>6.28*X5*X9*$I$8</f>
        <v>1623.9036656674059</v>
      </c>
      <c r="Y20" s="37" t="s">
        <v>32</v>
      </c>
      <c r="Z20" s="23"/>
      <c r="AA20" s="44">
        <f>6.28*AA5*AA9*$I$8</f>
        <v>2165.2048875565415</v>
      </c>
      <c r="AB20" s="37" t="s">
        <v>32</v>
      </c>
      <c r="AC20" s="12"/>
    </row>
    <row r="21" spans="2:29" s="32" customFormat="1" ht="15.95" customHeight="1" x14ac:dyDescent="0.25">
      <c r="B21" s="8"/>
      <c r="C21" s="31" t="s">
        <v>35</v>
      </c>
      <c r="D21" s="29">
        <v>500</v>
      </c>
      <c r="E21" s="17" t="s">
        <v>30</v>
      </c>
      <c r="F21" s="38"/>
      <c r="G21" s="8"/>
      <c r="H21" s="23"/>
      <c r="I21" s="23"/>
      <c r="J21" s="23"/>
      <c r="K21" s="12"/>
      <c r="M21" s="8"/>
      <c r="N21" s="17"/>
      <c r="O21" s="17"/>
      <c r="P21" s="17"/>
      <c r="Q21" s="23"/>
      <c r="R21" s="17"/>
      <c r="S21" s="17"/>
      <c r="T21" s="23"/>
      <c r="U21" s="17"/>
      <c r="V21" s="17"/>
      <c r="W21" s="23"/>
      <c r="X21" s="17"/>
      <c r="Y21" s="17"/>
      <c r="Z21" s="23"/>
      <c r="AA21" s="17"/>
      <c r="AB21" s="17"/>
      <c r="AC21" s="12"/>
    </row>
    <row r="22" spans="2:29" s="32" customFormat="1" ht="15.95" customHeight="1" x14ac:dyDescent="0.25">
      <c r="B22" s="8"/>
      <c r="C22" s="23"/>
      <c r="D22" s="17"/>
      <c r="E22" s="23"/>
      <c r="F22" s="12"/>
      <c r="G22" s="8"/>
      <c r="H22" s="23"/>
      <c r="I22" s="23"/>
      <c r="J22" s="23"/>
      <c r="K22" s="12"/>
      <c r="L22" s="40"/>
      <c r="M22" s="43"/>
      <c r="N22" s="48" t="s">
        <v>36</v>
      </c>
      <c r="O22" s="41">
        <f>$I$12*$I$12*O20/(2*O18*O18)</f>
        <v>12.074511285246901</v>
      </c>
      <c r="P22" s="17" t="s">
        <v>30</v>
      </c>
      <c r="Q22" s="23"/>
      <c r="R22" s="41">
        <f>$I$12*$I$12*R20/(2*R18*R18)</f>
        <v>11.701383393322761</v>
      </c>
      <c r="S22" s="17" t="s">
        <v>30</v>
      </c>
      <c r="T22" s="23"/>
      <c r="U22" s="41">
        <f>$I$12*$I$12*U20/(2*U18*U18)</f>
        <v>10.419535745612789</v>
      </c>
      <c r="V22" s="17" t="s">
        <v>30</v>
      </c>
      <c r="W22" s="23"/>
      <c r="X22" s="41">
        <f>$I$12*$I$12*X20/(2*X18*X18)</f>
        <v>9.0855748851284055</v>
      </c>
      <c r="Y22" s="17" t="s">
        <v>30</v>
      </c>
      <c r="Z22" s="23"/>
      <c r="AA22" s="41">
        <f>$I$12*$I$12*AA20/(2*AA18*AA18)</f>
        <v>8.7710396517164426</v>
      </c>
      <c r="AB22" s="17" t="s">
        <v>30</v>
      </c>
      <c r="AC22" s="12"/>
    </row>
    <row r="23" spans="2:29" ht="15.95" customHeight="1" x14ac:dyDescent="0.25">
      <c r="B23" s="8"/>
      <c r="C23" s="31" t="s">
        <v>37</v>
      </c>
      <c r="D23" s="29">
        <v>50</v>
      </c>
      <c r="E23" s="37" t="s">
        <v>32</v>
      </c>
      <c r="F23" s="39"/>
      <c r="G23" s="8"/>
      <c r="H23" s="23"/>
      <c r="I23" s="23"/>
      <c r="J23" s="23"/>
      <c r="K23" s="12"/>
      <c r="M23" s="16"/>
      <c r="N23" s="17"/>
      <c r="O23" s="17"/>
      <c r="P23" s="17"/>
      <c r="Q23" s="27"/>
      <c r="R23" s="17"/>
      <c r="S23" s="17"/>
      <c r="T23" s="27"/>
      <c r="U23" s="17"/>
      <c r="V23" s="17"/>
      <c r="W23" s="27"/>
      <c r="X23" s="17"/>
      <c r="Y23" s="17"/>
      <c r="Z23" s="27"/>
      <c r="AA23" s="17"/>
      <c r="AB23" s="17"/>
      <c r="AC23" s="22"/>
    </row>
    <row r="24" spans="2:29" ht="15.95" customHeight="1" x14ac:dyDescent="0.25">
      <c r="B24" s="8"/>
      <c r="C24" s="23"/>
      <c r="D24" s="23"/>
      <c r="E24" s="23"/>
      <c r="F24" s="12"/>
      <c r="G24" s="8"/>
      <c r="H24" s="23"/>
      <c r="I24" s="23"/>
      <c r="J24" s="23"/>
      <c r="K24" s="12"/>
      <c r="L24" s="45"/>
      <c r="M24" s="46"/>
      <c r="N24" s="37" t="s">
        <v>38</v>
      </c>
      <c r="O24" s="44">
        <f>$I$16*O22</f>
        <v>101.77616811129394</v>
      </c>
      <c r="P24" s="17" t="s">
        <v>39</v>
      </c>
      <c r="Q24" s="27"/>
      <c r="R24" s="44">
        <f>$I$16*R22</f>
        <v>98.631069634150279</v>
      </c>
      <c r="S24" s="17" t="s">
        <v>39</v>
      </c>
      <c r="T24" s="27"/>
      <c r="U24" s="44">
        <f>$I$16*U22</f>
        <v>87.826363869719074</v>
      </c>
      <c r="V24" s="17" t="s">
        <v>39</v>
      </c>
      <c r="W24" s="27"/>
      <c r="X24" s="44">
        <f>$I$16*X22</f>
        <v>76.582395349317892</v>
      </c>
      <c r="Y24" s="17" t="s">
        <v>39</v>
      </c>
      <c r="Z24" s="27"/>
      <c r="AA24" s="44">
        <f>$I$16*AA22</f>
        <v>73.931174936631322</v>
      </c>
      <c r="AB24" s="17" t="s">
        <v>39</v>
      </c>
      <c r="AC24" s="22"/>
    </row>
    <row r="25" spans="2:29" ht="15.95" customHeight="1" x14ac:dyDescent="0.25">
      <c r="B25" s="8"/>
      <c r="C25" s="48" t="s">
        <v>51</v>
      </c>
      <c r="D25" s="29">
        <v>3.5</v>
      </c>
      <c r="E25" s="37" t="s">
        <v>6</v>
      </c>
      <c r="F25" s="12"/>
      <c r="G25" s="8"/>
      <c r="H25" s="23"/>
      <c r="I25" s="23"/>
      <c r="J25" s="23"/>
      <c r="K25" s="12"/>
      <c r="M25" s="16"/>
      <c r="N25" s="17"/>
      <c r="O25" s="17"/>
      <c r="P25" s="17"/>
      <c r="Q25" s="27"/>
      <c r="R25" s="17"/>
      <c r="S25" s="17"/>
      <c r="T25" s="27"/>
      <c r="U25" s="17"/>
      <c r="V25" s="17"/>
      <c r="W25" s="27"/>
      <c r="X25" s="17"/>
      <c r="Y25" s="17"/>
      <c r="Z25" s="27"/>
      <c r="AA25" s="17"/>
      <c r="AB25" s="17"/>
      <c r="AC25" s="22"/>
    </row>
    <row r="26" spans="2:29" ht="15.95" customHeight="1" x14ac:dyDescent="0.25">
      <c r="B26" s="8"/>
      <c r="C26" s="23"/>
      <c r="D26" s="23"/>
      <c r="E26" s="23"/>
      <c r="F26" s="12"/>
      <c r="G26" s="8"/>
      <c r="H26" s="23"/>
      <c r="I26" s="23"/>
      <c r="J26" s="23"/>
      <c r="K26" s="12"/>
      <c r="L26" s="40"/>
      <c r="M26" s="43"/>
      <c r="N26" s="31" t="s">
        <v>40</v>
      </c>
      <c r="O26" s="44">
        <f>$I$12*100/(6.28*O5*$D$19*$D$11)</f>
        <v>306.78055198567552</v>
      </c>
      <c r="P26" s="17" t="s">
        <v>13</v>
      </c>
      <c r="Q26" s="27"/>
      <c r="R26" s="44">
        <f>$I$12*100/(6.28*R5*$D$19*$D$11)</f>
        <v>110.44099871484318</v>
      </c>
      <c r="S26" s="17" t="s">
        <v>13</v>
      </c>
      <c r="T26" s="27"/>
      <c r="U26" s="44">
        <f>$I$12*100/(6.28*U5*$D$19*$D$11)</f>
        <v>55.220499357421588</v>
      </c>
      <c r="V26" s="17" t="s">
        <v>13</v>
      </c>
      <c r="W26" s="27"/>
      <c r="X26" s="44">
        <f>$I$12*100/(6.28*X5*$D$19*$D$11)</f>
        <v>27.610249678710794</v>
      </c>
      <c r="Y26" s="17" t="s">
        <v>13</v>
      </c>
      <c r="Z26" s="27"/>
      <c r="AA26" s="44">
        <f>$I$12*100/(6.28*AA5*$D$19*$D$11)</f>
        <v>18.406833119140529</v>
      </c>
      <c r="AB26" s="17" t="s">
        <v>13</v>
      </c>
      <c r="AC26" s="22"/>
    </row>
    <row r="27" spans="2:29" ht="15.95" customHeight="1" x14ac:dyDescent="0.25">
      <c r="B27" s="49"/>
      <c r="C27" s="50"/>
      <c r="D27" s="50"/>
      <c r="E27" s="50"/>
      <c r="F27" s="51"/>
      <c r="G27" s="49"/>
      <c r="H27" s="58" t="s">
        <v>80</v>
      </c>
      <c r="I27" s="50"/>
      <c r="J27" s="52"/>
      <c r="K27" s="51"/>
      <c r="M27" s="53"/>
      <c r="N27" s="54"/>
      <c r="O27" s="54"/>
      <c r="P27" s="54"/>
      <c r="Q27" s="55"/>
      <c r="R27" s="54"/>
      <c r="S27" s="54"/>
      <c r="T27" s="55"/>
      <c r="U27" s="54"/>
      <c r="V27" s="54"/>
      <c r="W27" s="55"/>
      <c r="X27" s="54"/>
      <c r="Y27" s="58" t="s">
        <v>80</v>
      </c>
      <c r="Z27" s="55"/>
      <c r="AA27" s="52"/>
      <c r="AB27" s="54"/>
      <c r="AC27" s="56"/>
    </row>
    <row r="28" spans="2:29" x14ac:dyDescent="0.25">
      <c r="L28" s="40"/>
      <c r="M28" s="40"/>
    </row>
    <row r="30" spans="2:29" x14ac:dyDescent="0.25">
      <c r="L30" s="40"/>
      <c r="M30" s="40"/>
    </row>
    <row r="32" spans="2:29" s="57" customFormat="1" x14ac:dyDescent="0.25">
      <c r="B32"/>
      <c r="C32"/>
      <c r="D32"/>
      <c r="E32"/>
      <c r="F32"/>
      <c r="G32"/>
      <c r="H32"/>
      <c r="I32"/>
      <c r="J32"/>
      <c r="K32"/>
      <c r="L32" s="40"/>
      <c r="M32" s="40"/>
      <c r="N32" s="40"/>
      <c r="O32" s="40"/>
      <c r="P32" s="40"/>
      <c r="Q32"/>
      <c r="R32" s="40"/>
      <c r="S32" s="40"/>
      <c r="T32"/>
      <c r="U32" s="40"/>
      <c r="V32" s="40"/>
      <c r="W32"/>
      <c r="X32" s="40"/>
      <c r="Y32" s="40"/>
      <c r="Z32"/>
      <c r="AA32" s="40"/>
      <c r="AB32" s="40"/>
      <c r="AC32"/>
    </row>
  </sheetData>
  <sheetProtection password="D1F0" sheet="1" objects="1" scenarios="1" selectLockedCell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2:N38"/>
  <sheetViews>
    <sheetView showGridLines="0" zoomScale="120" zoomScaleNormal="120" workbookViewId="0">
      <selection activeCell="I5" sqref="I5"/>
    </sheetView>
  </sheetViews>
  <sheetFormatPr defaultRowHeight="15" x14ac:dyDescent="0.25"/>
  <cols>
    <col min="8" max="8" width="11.7109375" style="59" customWidth="1"/>
    <col min="9" max="9" width="10.140625" bestFit="1" customWidth="1"/>
    <col min="12" max="12" width="10.7109375" customWidth="1"/>
  </cols>
  <sheetData>
    <row r="2" spans="7:14" x14ac:dyDescent="0.25">
      <c r="G2" s="4"/>
      <c r="H2" s="61"/>
      <c r="I2" s="6"/>
      <c r="J2" s="7"/>
      <c r="K2" s="4"/>
      <c r="L2" s="61"/>
      <c r="M2" s="6"/>
      <c r="N2" s="7"/>
    </row>
    <row r="3" spans="7:14" x14ac:dyDescent="0.25">
      <c r="G3" s="16"/>
      <c r="H3" s="77" t="s">
        <v>54</v>
      </c>
      <c r="I3" s="78"/>
      <c r="J3" s="22"/>
      <c r="K3" s="16"/>
      <c r="L3" s="77" t="s">
        <v>55</v>
      </c>
      <c r="M3" s="78"/>
      <c r="N3" s="22"/>
    </row>
    <row r="4" spans="7:14" x14ac:dyDescent="0.25">
      <c r="G4" s="16"/>
      <c r="H4" s="62"/>
      <c r="I4" s="27"/>
      <c r="J4" s="22"/>
      <c r="K4" s="16"/>
      <c r="L4" s="62"/>
      <c r="M4" s="27"/>
      <c r="N4" s="22"/>
    </row>
    <row r="5" spans="7:14" ht="18" x14ac:dyDescent="0.35">
      <c r="G5" s="16"/>
      <c r="H5" s="62" t="s">
        <v>59</v>
      </c>
      <c r="I5" s="67">
        <v>1.9</v>
      </c>
      <c r="J5" s="22"/>
      <c r="K5" s="16"/>
      <c r="L5" s="62" t="s">
        <v>75</v>
      </c>
      <c r="M5" s="69">
        <f>1.256*I11*I11*M11/(100*M9)</f>
        <v>1.3976472574021074E-2</v>
      </c>
      <c r="N5" s="22"/>
    </row>
    <row r="6" spans="7:14" x14ac:dyDescent="0.25">
      <c r="G6" s="16"/>
      <c r="H6" s="62"/>
      <c r="I6" s="27"/>
      <c r="J6" s="22"/>
      <c r="K6" s="16"/>
      <c r="L6" s="62"/>
      <c r="M6" s="27"/>
      <c r="N6" s="22"/>
    </row>
    <row r="7" spans="7:14" x14ac:dyDescent="0.25">
      <c r="G7" s="16"/>
      <c r="H7" s="62" t="s">
        <v>60</v>
      </c>
      <c r="I7" s="67">
        <v>1.02</v>
      </c>
      <c r="J7" s="22"/>
      <c r="K7" s="16"/>
      <c r="L7" s="62" t="s">
        <v>53</v>
      </c>
      <c r="M7" s="69">
        <f>I13/(6.28*I17)</f>
        <v>7.5902335456475587</v>
      </c>
      <c r="N7" s="22"/>
    </row>
    <row r="8" spans="7:14" x14ac:dyDescent="0.25">
      <c r="G8" s="16"/>
      <c r="H8" s="62"/>
      <c r="I8" s="27"/>
      <c r="J8" s="22"/>
      <c r="K8" s="16"/>
      <c r="L8" s="62"/>
      <c r="M8" s="27"/>
      <c r="N8" s="22"/>
    </row>
    <row r="9" spans="7:14" x14ac:dyDescent="0.25">
      <c r="G9" s="16"/>
      <c r="H9" s="62" t="s">
        <v>61</v>
      </c>
      <c r="I9" s="67">
        <v>2.9</v>
      </c>
      <c r="J9" s="22"/>
      <c r="K9" s="16"/>
      <c r="L9" s="62" t="s">
        <v>62</v>
      </c>
      <c r="M9" s="69">
        <f>PI()*(I5+I7)/2</f>
        <v>4.5867252742410978</v>
      </c>
      <c r="N9" s="22"/>
    </row>
    <row r="10" spans="7:14" x14ac:dyDescent="0.25">
      <c r="G10" s="16"/>
      <c r="H10" s="62"/>
      <c r="I10" s="27"/>
      <c r="J10" s="22"/>
      <c r="K10" s="16"/>
      <c r="L10" s="62"/>
      <c r="M10" s="63"/>
      <c r="N10" s="22"/>
    </row>
    <row r="11" spans="7:14" ht="17.25" x14ac:dyDescent="0.25">
      <c r="G11" s="16"/>
      <c r="H11" s="62" t="s">
        <v>56</v>
      </c>
      <c r="I11" s="67">
        <v>2</v>
      </c>
      <c r="J11" s="22"/>
      <c r="K11" s="16"/>
      <c r="L11" s="62" t="s">
        <v>63</v>
      </c>
      <c r="M11" s="68">
        <f>(I5-I7)*I9/2</f>
        <v>1.2759999999999998</v>
      </c>
      <c r="N11" s="22"/>
    </row>
    <row r="12" spans="7:14" x14ac:dyDescent="0.25">
      <c r="G12" s="16"/>
      <c r="H12" s="62"/>
      <c r="I12" s="27"/>
      <c r="J12" s="22"/>
      <c r="K12" s="16"/>
      <c r="L12" s="62"/>
      <c r="M12" s="63"/>
      <c r="N12" s="22"/>
    </row>
    <row r="13" spans="7:14" x14ac:dyDescent="0.25">
      <c r="G13" s="16"/>
      <c r="H13" s="62" t="s">
        <v>73</v>
      </c>
      <c r="I13" s="67">
        <v>143</v>
      </c>
      <c r="J13" s="22"/>
      <c r="K13" s="16"/>
      <c r="L13" s="64" t="s">
        <v>72</v>
      </c>
      <c r="M13" s="60">
        <f>M7/M5</f>
        <v>543.07218831137629</v>
      </c>
      <c r="N13" s="22"/>
    </row>
    <row r="14" spans="7:14" x14ac:dyDescent="0.25">
      <c r="G14" s="16"/>
      <c r="H14" s="62"/>
      <c r="I14" s="76"/>
      <c r="J14" s="22"/>
      <c r="K14" s="16"/>
      <c r="L14" s="64"/>
      <c r="M14" s="72"/>
      <c r="N14" s="22"/>
    </row>
    <row r="15" spans="7:14" ht="18" x14ac:dyDescent="0.3">
      <c r="G15" s="16"/>
      <c r="H15" s="62" t="s">
        <v>70</v>
      </c>
      <c r="I15" s="67">
        <v>44</v>
      </c>
      <c r="J15" s="22"/>
      <c r="K15" s="16"/>
      <c r="L15" s="64" t="s">
        <v>71</v>
      </c>
      <c r="M15" s="60">
        <f>I15/(6.28*I17*M5)</f>
        <v>167.09913486503888</v>
      </c>
      <c r="N15" s="22"/>
    </row>
    <row r="16" spans="7:14" x14ac:dyDescent="0.25">
      <c r="G16" s="16"/>
      <c r="H16" s="62"/>
      <c r="I16" s="76"/>
      <c r="J16" s="22"/>
      <c r="K16" s="16"/>
      <c r="L16" s="64"/>
      <c r="M16" s="72"/>
      <c r="N16" s="22"/>
    </row>
    <row r="17" spans="7:14" ht="18" x14ac:dyDescent="0.35">
      <c r="G17" s="16"/>
      <c r="H17" s="62" t="s">
        <v>74</v>
      </c>
      <c r="I17" s="67">
        <v>3</v>
      </c>
      <c r="J17" s="22"/>
      <c r="K17" s="16"/>
      <c r="L17" s="64" t="s">
        <v>78</v>
      </c>
      <c r="M17" s="60">
        <f>SQRT(M13*M13+M15*M15)</f>
        <v>568.19848872550813</v>
      </c>
      <c r="N17" s="22"/>
    </row>
    <row r="18" spans="7:14" x14ac:dyDescent="0.25">
      <c r="G18" s="16"/>
      <c r="H18" s="62"/>
      <c r="I18" s="76"/>
      <c r="J18" s="22"/>
      <c r="K18" s="16"/>
      <c r="L18" s="62"/>
      <c r="M18" s="27"/>
      <c r="N18" s="22"/>
    </row>
    <row r="19" spans="7:14" x14ac:dyDescent="0.25">
      <c r="G19" s="16"/>
      <c r="H19" s="62"/>
      <c r="I19" s="62"/>
      <c r="J19" s="22"/>
      <c r="K19" s="16"/>
      <c r="L19" s="62" t="s">
        <v>79</v>
      </c>
      <c r="M19" s="74">
        <f>I13/I15</f>
        <v>3.25</v>
      </c>
      <c r="N19" s="22"/>
    </row>
    <row r="20" spans="7:14" x14ac:dyDescent="0.25">
      <c r="G20" s="16"/>
      <c r="H20" s="62"/>
      <c r="I20" s="71"/>
      <c r="J20" s="22"/>
      <c r="K20" s="16"/>
      <c r="L20" s="62"/>
      <c r="M20" s="75"/>
      <c r="N20" s="22"/>
    </row>
    <row r="21" spans="7:14" x14ac:dyDescent="0.25">
      <c r="G21" s="53"/>
      <c r="H21" s="65"/>
      <c r="I21" s="66"/>
      <c r="J21" s="56"/>
      <c r="K21" s="53"/>
      <c r="L21" s="65"/>
      <c r="M21" s="66" t="s">
        <v>80</v>
      </c>
      <c r="N21" s="56"/>
    </row>
    <row r="22" spans="7:14" x14ac:dyDescent="0.25">
      <c r="H22"/>
    </row>
    <row r="23" spans="7:14" x14ac:dyDescent="0.25">
      <c r="H23"/>
    </row>
    <row r="24" spans="7:14" x14ac:dyDescent="0.25">
      <c r="H24"/>
    </row>
    <row r="25" spans="7:14" x14ac:dyDescent="0.25">
      <c r="H25"/>
    </row>
    <row r="26" spans="7:14" x14ac:dyDescent="0.25">
      <c r="H26"/>
    </row>
    <row r="27" spans="7:14" x14ac:dyDescent="0.25">
      <c r="H27"/>
    </row>
    <row r="28" spans="7:14" x14ac:dyDescent="0.25">
      <c r="H28"/>
    </row>
    <row r="29" spans="7:14" x14ac:dyDescent="0.25">
      <c r="H29"/>
    </row>
    <row r="30" spans="7:14" x14ac:dyDescent="0.25">
      <c r="H30"/>
    </row>
    <row r="31" spans="7:14" x14ac:dyDescent="0.25">
      <c r="H31"/>
    </row>
    <row r="32" spans="7:14" x14ac:dyDescent="0.25">
      <c r="H32"/>
    </row>
    <row r="33" spans="8:8" x14ac:dyDescent="0.25">
      <c r="H33"/>
    </row>
    <row r="34" spans="8:8" x14ac:dyDescent="0.25">
      <c r="H34"/>
    </row>
    <row r="35" spans="8:8" x14ac:dyDescent="0.25">
      <c r="H35"/>
    </row>
    <row r="36" spans="8:8" x14ac:dyDescent="0.25">
      <c r="H36"/>
    </row>
    <row r="37" spans="8:8" x14ac:dyDescent="0.25">
      <c r="H37"/>
    </row>
    <row r="38" spans="8:8" x14ac:dyDescent="0.25">
      <c r="H38"/>
    </row>
  </sheetData>
  <sheetProtection password="D1F0" sheet="1" objects="1" scenarios="1" selectLockedCells="1"/>
  <mergeCells count="2">
    <mergeCell ref="H3:I3"/>
    <mergeCell ref="L3:M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Istruzioni</vt:lpstr>
      <vt:lpstr>Calcolatore </vt:lpstr>
      <vt:lpstr>misura permeabilità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 Musacchio</dc:creator>
  <cp:lastModifiedBy>Paolo Musacchio</cp:lastModifiedBy>
  <dcterms:created xsi:type="dcterms:W3CDTF">2026-01-03T16:59:59Z</dcterms:created>
  <dcterms:modified xsi:type="dcterms:W3CDTF">2026-03-29T15:19:42Z</dcterms:modified>
</cp:coreProperties>
</file>